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180" windowWidth="21600" windowHeight="9540" firstSheet="2" activeTab="2"/>
  </bookViews>
  <sheets>
    <sheet name="развернуто 2013" sheetId="1" state="hidden" r:id="rId1"/>
    <sheet name="кратко 2013" sheetId="6" state="hidden" r:id="rId2"/>
    <sheet name="Дорожный фонд" sheetId="10" r:id="rId3"/>
    <sheet name="Лист1" sheetId="11" r:id="rId4"/>
    <sheet name="Лист2" sheetId="2" state="hidden" r:id="rId5"/>
    <sheet name="Лист3" sheetId="3" state="hidden" r:id="rId6"/>
    <sheet name="Лист4" sheetId="4" state="hidden" r:id="rId7"/>
    <sheet name="Лист5" sheetId="5" state="hidden" r:id="rId8"/>
  </sheets>
  <definedNames>
    <definedName name="_xlnm.Print_Area" localSheetId="2">'Дорожный фонд'!$A$1:$E$41</definedName>
  </definedNames>
  <calcPr calcId="152511"/>
</workbook>
</file>

<file path=xl/calcChain.xml><?xml version="1.0" encoding="utf-8"?>
<calcChain xmlns="http://schemas.openxmlformats.org/spreadsheetml/2006/main">
  <c r="B3" i="11" l="1"/>
  <c r="C2" i="11"/>
  <c r="D27" i="10" l="1"/>
  <c r="C27" i="10"/>
  <c r="B27" i="10"/>
  <c r="E36" i="10"/>
  <c r="E35" i="10"/>
  <c r="E34" i="10"/>
  <c r="E25" i="10" l="1"/>
  <c r="E22" i="10"/>
  <c r="E16" i="10"/>
  <c r="E32" i="10" l="1"/>
  <c r="E33" i="10"/>
  <c r="E41" i="10"/>
  <c r="E18" i="10"/>
  <c r="E23" i="10"/>
  <c r="C38" i="10" l="1"/>
  <c r="C37" i="10" s="1"/>
  <c r="D38" i="10"/>
  <c r="B38" i="10"/>
  <c r="B37" i="10" s="1"/>
  <c r="E38" i="10" l="1"/>
  <c r="D37" i="10"/>
  <c r="C10" i="10"/>
  <c r="D10" i="10"/>
  <c r="B10" i="10"/>
  <c r="C14" i="10"/>
  <c r="D14" i="10"/>
  <c r="B14" i="10"/>
  <c r="E39" i="10"/>
  <c r="E31" i="10"/>
  <c r="E30" i="10"/>
  <c r="E20" i="10"/>
  <c r="E19" i="10"/>
  <c r="E29" i="10"/>
  <c r="E7" i="10"/>
  <c r="E8" i="10"/>
  <c r="E9" i="10"/>
  <c r="E6" i="10"/>
  <c r="E26" i="10"/>
  <c r="E15" i="10"/>
  <c r="E17" i="10"/>
  <c r="E21" i="10"/>
  <c r="E24" i="10"/>
  <c r="E21" i="6"/>
  <c r="E20" i="6"/>
  <c r="D19" i="6"/>
  <c r="E19" i="6"/>
  <c r="C19" i="6"/>
  <c r="B19" i="6"/>
  <c r="C17" i="6"/>
  <c r="E17" i="6"/>
  <c r="E16" i="6"/>
  <c r="C15" i="6"/>
  <c r="E15" i="6"/>
  <c r="E14" i="6"/>
  <c r="E13" i="6"/>
  <c r="E12" i="6"/>
  <c r="E11" i="6"/>
  <c r="D9" i="6"/>
  <c r="D8" i="6"/>
  <c r="C9" i="6"/>
  <c r="C8" i="6"/>
  <c r="B9" i="6"/>
  <c r="B8" i="6"/>
  <c r="E21" i="1"/>
  <c r="E20" i="1"/>
  <c r="D19" i="1"/>
  <c r="C19" i="1"/>
  <c r="E19" i="1"/>
  <c r="B19" i="1"/>
  <c r="C17" i="1"/>
  <c r="E17" i="1"/>
  <c r="E16" i="1"/>
  <c r="C15" i="1"/>
  <c r="E15" i="1"/>
  <c r="E14" i="1"/>
  <c r="E13" i="1"/>
  <c r="E12" i="1"/>
  <c r="E11" i="1"/>
  <c r="D9" i="1"/>
  <c r="D8" i="1"/>
  <c r="D23" i="1"/>
  <c r="C9" i="1"/>
  <c r="C8" i="1"/>
  <c r="B9" i="1"/>
  <c r="B8" i="1"/>
  <c r="B7" i="1"/>
  <c r="B7" i="6"/>
  <c r="B23" i="6"/>
  <c r="D7" i="1"/>
  <c r="D7" i="6"/>
  <c r="D23" i="6"/>
  <c r="E9" i="1"/>
  <c r="C23" i="1"/>
  <c r="C7" i="1"/>
  <c r="E7" i="1"/>
  <c r="E23" i="1"/>
  <c r="C7" i="6"/>
  <c r="E7" i="6"/>
  <c r="C23" i="6"/>
  <c r="E23" i="6"/>
  <c r="E8" i="6"/>
  <c r="B23" i="1"/>
  <c r="E8" i="1"/>
  <c r="E9" i="6"/>
  <c r="E40" i="10" l="1"/>
  <c r="E14" i="10"/>
  <c r="E37" i="10"/>
  <c r="E10" i="10"/>
  <c r="B13" i="10"/>
  <c r="B12" i="10" s="1"/>
  <c r="C13" i="10"/>
  <c r="C12" i="10" s="1"/>
  <c r="E28" i="10"/>
  <c r="D13" i="10"/>
  <c r="D12" i="10" s="1"/>
  <c r="E27" i="10"/>
  <c r="E12" i="10" l="1"/>
  <c r="E13" i="10"/>
</calcChain>
</file>

<file path=xl/sharedStrings.xml><?xml version="1.0" encoding="utf-8"?>
<sst xmlns="http://schemas.openxmlformats.org/spreadsheetml/2006/main" count="118" uniqueCount="83">
  <si>
    <t>Дорожный фонд Ханты-Мансийского автономного округа - Югры за 2013 год</t>
  </si>
  <si>
    <t>Направления использования дорожного фонда автономного округа</t>
  </si>
  <si>
    <t>Показатели</t>
  </si>
  <si>
    <t>утверждённый план</t>
  </si>
  <si>
    <t>уточнённый план</t>
  </si>
  <si>
    <t>кассовое исполнение</t>
  </si>
  <si>
    <t>% испол-нения уточн. плана</t>
  </si>
  <si>
    <t>достигнутые результаты (натуральные показатели)</t>
  </si>
  <si>
    <t>ЦП "Развитие транспортной системы Ханты-Мансийского автономного округа - Югры на 2011-2013 годы и на период до 2015 года"</t>
  </si>
  <si>
    <t>1. Расходы на дорожную деятельность в отношении дорог общего пользования регионального и межмуниципального значения</t>
  </si>
  <si>
    <t>1.1. строительство и реконструкция автомобильных дорог и искусственных сооружений на них</t>
  </si>
  <si>
    <t>в том числе за счет средств:</t>
  </si>
  <si>
    <t>федерального бюджета</t>
  </si>
  <si>
    <t>бюджета Томской области</t>
  </si>
  <si>
    <t>1.2. содержание автомобильных дорог</t>
  </si>
  <si>
    <t xml:space="preserve">1.3. ремонт автомобильных дорог </t>
  </si>
  <si>
    <t>1.4. устройство и содержание зимних автомобильных дорог и ледовых переправ</t>
  </si>
  <si>
    <t>1.5. научно-техническое обеспечение дорожного хозяйства</t>
  </si>
  <si>
    <t>1.6. содержание КУ "Управление автомобильных дорог"</t>
  </si>
  <si>
    <t>2. Субсидии МО на дорожную деятельность в отношении дорог общего пользования местного значения</t>
  </si>
  <si>
    <t xml:space="preserve">2.1. на строительство, реконструкцию, ремонт, капремонт дорог </t>
  </si>
  <si>
    <t xml:space="preserve">2.2. на ремонт, капремонт дворовых территорий и проездов к дворовым территориям (ЦП "Наш дом") </t>
  </si>
  <si>
    <t>ДОРОЖНЫЙ ФОНД</t>
  </si>
  <si>
    <t>2 499,94 км</t>
  </si>
  <si>
    <t>9,16 км</t>
  </si>
  <si>
    <r>
      <t>Выполненный в 2013 году объем дорожных работ  составил</t>
    </r>
    <r>
      <rPr>
        <b/>
        <sz val="10"/>
        <color indexed="8"/>
        <rFont val="Times New Roman"/>
        <family val="1"/>
        <charset val="204"/>
      </rPr>
      <t xml:space="preserve"> 5 383 490,3 тыс.рублей</t>
    </r>
    <r>
      <rPr>
        <sz val="10"/>
        <color indexed="8"/>
        <rFont val="Times New Roman"/>
        <family val="1"/>
        <charset val="204"/>
      </rPr>
      <t xml:space="preserve">, или </t>
    </r>
    <r>
      <rPr>
        <b/>
        <sz val="10"/>
        <color indexed="8"/>
        <rFont val="Times New Roman"/>
        <family val="1"/>
        <charset val="204"/>
      </rPr>
      <t xml:space="preserve">98% </t>
    </r>
    <r>
      <rPr>
        <sz val="10"/>
        <color indexed="8"/>
        <rFont val="Times New Roman"/>
        <family val="1"/>
        <charset val="204"/>
      </rPr>
      <t xml:space="preserve">. </t>
    </r>
  </si>
  <si>
    <r>
      <t xml:space="preserve">Выполненный в 2013 году объем дорожных работ  составил </t>
    </r>
    <r>
      <rPr>
        <b/>
        <sz val="10"/>
        <color indexed="8"/>
        <rFont val="Times New Roman"/>
        <family val="1"/>
        <charset val="204"/>
      </rPr>
      <t xml:space="preserve">4 395 712,6 тыс.рублей, </t>
    </r>
    <r>
      <rPr>
        <sz val="10"/>
        <color indexed="8"/>
        <rFont val="Times New Roman"/>
        <family val="1"/>
        <charset val="204"/>
      </rPr>
      <t>или</t>
    </r>
    <r>
      <rPr>
        <b/>
        <sz val="10"/>
        <color indexed="8"/>
        <rFont val="Times New Roman"/>
        <family val="1"/>
        <charset val="204"/>
      </rPr>
      <t xml:space="preserve"> 97,6%. </t>
    </r>
    <r>
      <rPr>
        <sz val="10"/>
        <color indexed="8"/>
        <rFont val="Times New Roman"/>
        <family val="1"/>
        <charset val="204"/>
      </rPr>
      <t xml:space="preserve">
В связи с тем, что финансирование дорожной деятельности за счет бюджетных ассигнований дорожного фонда автономного округа осуществляется в увязке с поступлением доходов, формирующих фонд, финансирование регионального дорожного хозяйства в 2013 году осуществлено не в полном объеме в сумме </t>
    </r>
    <r>
      <rPr>
        <b/>
        <sz val="10"/>
        <color indexed="8"/>
        <rFont val="Times New Roman"/>
        <family val="1"/>
        <charset val="204"/>
      </rPr>
      <t>4 093 507,2 тыс. рубле</t>
    </r>
    <r>
      <rPr>
        <sz val="10"/>
        <color indexed="8"/>
        <rFont val="Times New Roman"/>
        <family val="1"/>
        <charset val="204"/>
      </rPr>
      <t xml:space="preserve">й в том числе: 
</t>
    </r>
    <r>
      <rPr>
        <b/>
        <sz val="10"/>
        <color indexed="8"/>
        <rFont val="Times New Roman"/>
        <family val="1"/>
        <charset val="204"/>
      </rPr>
      <t xml:space="preserve">3 742 081,3 тыс.рублей </t>
    </r>
    <r>
      <rPr>
        <sz val="10"/>
        <color indexed="8"/>
        <rFont val="Times New Roman"/>
        <family val="1"/>
        <charset val="204"/>
      </rPr>
      <t xml:space="preserve">- по обязательствам 2013 года;
</t>
    </r>
    <r>
      <rPr>
        <b/>
        <sz val="10"/>
        <color indexed="8"/>
        <rFont val="Times New Roman"/>
        <family val="1"/>
        <charset val="204"/>
      </rPr>
      <t>351 425,9 тыс.рублей</t>
    </r>
    <r>
      <rPr>
        <sz val="10"/>
        <color indexed="8"/>
        <rFont val="Times New Roman"/>
        <family val="1"/>
        <charset val="204"/>
      </rPr>
      <t xml:space="preserve"> - на погашение кредиторской задолженности за 2012 год (за счет лимитов 2013 года).
По состоянию на 1 января 2014 года по итогам исполнения программы также сложилась кредиторская задолженность за выполненные работы в 2013 году в сумме </t>
    </r>
    <r>
      <rPr>
        <b/>
        <sz val="10"/>
        <color indexed="8"/>
        <rFont val="Times New Roman"/>
        <family val="1"/>
        <charset val="204"/>
      </rPr>
      <t>432 001, 7</t>
    </r>
    <r>
      <rPr>
        <sz val="10"/>
        <color indexed="8"/>
        <rFont val="Times New Roman"/>
        <family val="1"/>
        <charset val="204"/>
      </rPr>
      <t xml:space="preserve"> тыс.рублей</t>
    </r>
  </si>
  <si>
    <r>
      <t xml:space="preserve">Закончено ремонтом за счет средств дорожного фонда </t>
    </r>
    <r>
      <rPr>
        <b/>
        <sz val="10"/>
        <rFont val="Times New Roman"/>
        <family val="1"/>
        <charset val="204"/>
      </rPr>
      <t>9,16 км</t>
    </r>
    <r>
      <rPr>
        <sz val="10"/>
        <rFont val="Times New Roman"/>
        <family val="1"/>
        <charset val="204"/>
      </rPr>
      <t xml:space="preserve"> автодорог, в том числе:
</t>
    </r>
    <r>
      <rPr>
        <b/>
        <sz val="10"/>
        <rFont val="Times New Roman"/>
        <family val="1"/>
        <charset val="204"/>
      </rPr>
      <t>4,65 км</t>
    </r>
    <r>
      <rPr>
        <sz val="10"/>
        <rFont val="Times New Roman"/>
        <family val="1"/>
        <charset val="204"/>
      </rPr>
      <t xml:space="preserve"> -  г.Нягань - пгт.Талинка, км 15 - км 20;
</t>
    </r>
    <r>
      <rPr>
        <b/>
        <sz val="10"/>
        <rFont val="Times New Roman"/>
        <family val="1"/>
        <charset val="204"/>
      </rPr>
      <t xml:space="preserve">4,51 км </t>
    </r>
    <r>
      <rPr>
        <sz val="10"/>
        <rFont val="Times New Roman"/>
        <family val="1"/>
        <charset val="204"/>
      </rPr>
      <t xml:space="preserve">- г.Радужный - г.Новоаганск, км 4,35 -км 92.
За счет средств дорожного фонда  в 2013 году производились работы по ремонту следующих автомобильных дорог: 
- «г.Нижневартовск – г.Радужный на участке км 134,5 – км 146,9», завершение ремонта запланировано в 2014 году;
 - «Подъезд к с.Каменное на участке км 5,0 – км 16,8» - завершение ремонта запланировано в 2014 году;
 - «Ремонт дорожной одежды проезжей части автодорожного моста через р.Обь в районе г.Сургута с подходами»  -  замена асфальтобетонного покрытия на 2,1 км проезжей части автодорожного моста через р.Обь в районе г.Сургута (закончен ремонт 2013 году).
</t>
    </r>
  </si>
  <si>
    <r>
      <t xml:space="preserve">В результате реализации мероприятия с привлечением субсидии из бюджета автономного округа завершены строительством и реконструкцией </t>
    </r>
    <r>
      <rPr>
        <b/>
        <sz val="10"/>
        <rFont val="Times New Roman"/>
        <family val="1"/>
        <charset val="204"/>
      </rPr>
      <t>13,7 к</t>
    </r>
    <r>
      <rPr>
        <sz val="10"/>
        <rFont val="Times New Roman"/>
        <family val="1"/>
        <charset val="204"/>
      </rPr>
      <t xml:space="preserve">м и отремонтировано </t>
    </r>
    <r>
      <rPr>
        <b/>
        <sz val="10"/>
        <rFont val="Times New Roman"/>
        <family val="1"/>
        <charset val="204"/>
      </rPr>
      <t>370 тыс.кв.м</t>
    </r>
    <r>
      <rPr>
        <sz val="10"/>
        <rFont val="Times New Roman"/>
        <family val="1"/>
        <charset val="204"/>
      </rPr>
      <t xml:space="preserve">  автодорог общего пользования местного значения.
В 2013 году также продолжилась реализация мероприятий, направленных на прирост сельских населенных пунктов с сетью автомобильных дорог с твердым покрытием. На условиях софинансирования местного и окружного бюджетов завершен капитальный ремонт автомобильной дороги «Подъезд к с. Охтеурье Нижневартовского района», за счет средств муниципального дорожного фонда Ханты-Мансийского района выполнены ПИР  работы на строительство участка подъезда к с.п.Выкатной и автомобильной дороги с.п. Луговской – с. Троица, на строительство подъездной дороги к с. Реполово.
</t>
    </r>
  </si>
  <si>
    <t>Государственное задание выполнено на 114%</t>
  </si>
  <si>
    <t>Ввод законченных строительством 30,48 км; 
Обеспечено связью с сетью автодорог общего пользования 3 населенных пункта</t>
  </si>
  <si>
    <t xml:space="preserve">Целью научно-технической политики, осуществляемой в дорожной отрасли  автономного округа , является совершенствование технического уровня сети региональных или межмуниципальных автодорог, отвечающего требованиям технических стандартов, удовлетворяющего потребности населения, участников дорожного движения, способствующего развитию реального сектора экономики. Реализация научно-технической политики ведется по следующим основным направлениям: обеспечение безопасности дорожного движения; проектирование автомобильных дорог; материалы, технологии и инновационная безопасность; совершенствование территориальной нормативно-технической базы; повышение эффективности управления в реализации дорожной деятельности.
В 2013 году в рамках подпрограммы «Автомобильные дороги» выполнялись следующие работы:
-Модернизация и  доработка систем мониторинга инженерных сооружений на объекте мостовой переход через р.Обь в районе г.Сургута.;
-Выполнение работ по внесению дополнений и изменений, переиздание стандартов организации (СТО ДД ХМАО);
-Выполнение научно-исследовательских работ по программе НИОКР ГИС "Дороги Югры";
-Создание навигационно-информационной системы мониторинга выполнения работ по содержанию дорог (1 этап).
В 2013  году разработана и утверждена «Схема развития дорожного сервиса на автомобильных дорогах регионального и межмуниципального значения Ханты-Мансийского автономного округа – Югры на период до 2020 года».
</t>
  </si>
  <si>
    <r>
      <t>Выполнены работы по устройству и содержанию</t>
    </r>
    <r>
      <rPr>
        <b/>
        <sz val="10"/>
        <rFont val="Times New Roman"/>
        <family val="1"/>
        <charset val="204"/>
      </rPr>
      <t xml:space="preserve"> 2 560,16 к</t>
    </r>
    <r>
      <rPr>
        <sz val="10"/>
        <rFont val="Times New Roman"/>
        <family val="1"/>
        <charset val="204"/>
      </rPr>
      <t xml:space="preserve">м зимних автомобильных дорог,  включая </t>
    </r>
    <r>
      <rPr>
        <b/>
        <sz val="10"/>
        <rFont val="Times New Roman"/>
        <family val="1"/>
        <charset val="204"/>
      </rPr>
      <t>17,12 км</t>
    </r>
    <r>
      <rPr>
        <sz val="10"/>
        <rFont val="Times New Roman"/>
        <family val="1"/>
        <charset val="204"/>
      </rPr>
      <t xml:space="preserve"> ледовых переправ и их информационному обеспечению.</t>
    </r>
  </si>
  <si>
    <r>
      <t xml:space="preserve">В 2013 году государственное задание казенному учреждению автономного округа "Управление автомобильных дорог" выполнено учреждением на </t>
    </r>
    <r>
      <rPr>
        <b/>
        <sz val="10"/>
        <rFont val="Times New Roman"/>
        <family val="1"/>
        <charset val="204"/>
      </rPr>
      <t>114%</t>
    </r>
    <r>
      <rPr>
        <sz val="10"/>
        <rFont val="Times New Roman"/>
        <family val="1"/>
        <charset val="204"/>
      </rPr>
      <t xml:space="preserve"> (оценка произведена в соответствии с приказом Депфинансов от 31.03.2010 № 7-нп).</t>
    </r>
  </si>
  <si>
    <t>Строительство мостового переход ч/з р. Вах на автомобильной дороге Нижневартовск - Стрежевой  (завершение строительства - 2016 год).</t>
  </si>
  <si>
    <t xml:space="preserve">Приложение к письму от 03.04.2014  №______________ </t>
  </si>
  <si>
    <r>
      <t xml:space="preserve">Выполненный в 2013 году объем дорожных работ  составил  </t>
    </r>
    <r>
      <rPr>
        <b/>
        <sz val="10"/>
        <color indexed="8"/>
        <rFont val="Times New Roman"/>
        <family val="1"/>
        <charset val="204"/>
      </rPr>
      <t>5 383 490,3 тыс.рублей</t>
    </r>
    <r>
      <rPr>
        <sz val="10"/>
        <color indexed="8"/>
        <rFont val="Times New Roman"/>
        <family val="1"/>
        <charset val="204"/>
      </rPr>
      <t xml:space="preserve">, или </t>
    </r>
    <r>
      <rPr>
        <b/>
        <sz val="10"/>
        <color indexed="8"/>
        <rFont val="Times New Roman"/>
        <family val="1"/>
        <charset val="204"/>
      </rPr>
      <t xml:space="preserve">98% </t>
    </r>
    <r>
      <rPr>
        <sz val="10"/>
        <color indexed="8"/>
        <rFont val="Times New Roman"/>
        <family val="1"/>
        <charset val="204"/>
      </rPr>
      <t xml:space="preserve">. </t>
    </r>
  </si>
  <si>
    <r>
      <t xml:space="preserve">Выполненный в 2013 году объем дорожных работ  составил </t>
    </r>
    <r>
      <rPr>
        <b/>
        <sz val="10"/>
        <color indexed="8"/>
        <rFont val="Times New Roman"/>
        <family val="1"/>
        <charset val="204"/>
      </rPr>
      <t xml:space="preserve">4 395 712,6 тыс.рублей, </t>
    </r>
    <r>
      <rPr>
        <sz val="10"/>
        <color indexed="8"/>
        <rFont val="Times New Roman"/>
        <family val="1"/>
        <charset val="204"/>
      </rPr>
      <t>или</t>
    </r>
    <r>
      <rPr>
        <b/>
        <sz val="10"/>
        <color indexed="8"/>
        <rFont val="Times New Roman"/>
        <family val="1"/>
        <charset val="204"/>
      </rPr>
      <t xml:space="preserve"> 97,6%. </t>
    </r>
    <r>
      <rPr>
        <sz val="10"/>
        <color indexed="8"/>
        <rFont val="Times New Roman"/>
        <family val="1"/>
        <charset val="204"/>
      </rPr>
      <t xml:space="preserve">
В связи с тем, что финансирование дорожной деятельности за счет бюджетных ассигнований дорожного фонда автономного округа осуществляется в увязке с поступлением доходов, формирующих фонд, финансирование регионального дорожного хозяйства в 2013 году осуществлено не в полном объеме в сумме </t>
    </r>
    <r>
      <rPr>
        <b/>
        <sz val="10"/>
        <color indexed="8"/>
        <rFont val="Times New Roman"/>
        <family val="1"/>
        <charset val="204"/>
      </rPr>
      <t>4 093 507,2 тыс. рубле</t>
    </r>
    <r>
      <rPr>
        <sz val="10"/>
        <color indexed="8"/>
        <rFont val="Times New Roman"/>
        <family val="1"/>
        <charset val="204"/>
      </rPr>
      <t xml:space="preserve">й в том числе: 
</t>
    </r>
    <r>
      <rPr>
        <b/>
        <sz val="10"/>
        <color indexed="8"/>
        <rFont val="Times New Roman"/>
        <family val="1"/>
        <charset val="204"/>
      </rPr>
      <t xml:space="preserve">3 742 081,3 тыс.рублей </t>
    </r>
    <r>
      <rPr>
        <sz val="10"/>
        <color indexed="8"/>
        <rFont val="Times New Roman"/>
        <family val="1"/>
        <charset val="204"/>
      </rPr>
      <t xml:space="preserve">- по обязательствам 2013 года;
</t>
    </r>
    <r>
      <rPr>
        <b/>
        <sz val="10"/>
        <color indexed="8"/>
        <rFont val="Times New Roman"/>
        <family val="1"/>
        <charset val="204"/>
      </rPr>
      <t>351 425,9 тыс.рублей</t>
    </r>
    <r>
      <rPr>
        <sz val="10"/>
        <color indexed="8"/>
        <rFont val="Times New Roman"/>
        <family val="1"/>
        <charset val="204"/>
      </rPr>
      <t xml:space="preserve"> - на погашение кредиторской задолженности за 2012 год (за счет лимитов 2013 года).
По состоянию на 1 января 2014 года по итогам исполнения программы также сложилась кредиторская задолженность за выполненные работы в 2013 году в сумме </t>
    </r>
    <r>
      <rPr>
        <b/>
        <sz val="10"/>
        <color indexed="8"/>
        <rFont val="Times New Roman"/>
        <family val="1"/>
        <charset val="204"/>
      </rPr>
      <t>432 001,7</t>
    </r>
    <r>
      <rPr>
        <sz val="10"/>
        <color indexed="8"/>
        <rFont val="Times New Roman"/>
        <family val="1"/>
        <charset val="204"/>
      </rPr>
      <t xml:space="preserve"> тыс.рублей</t>
    </r>
  </si>
  <si>
    <t>завершено строительством - 13,7 км, закончено ремонтом - 370 тыс. кв.м.</t>
  </si>
  <si>
    <t>Исполнитель:</t>
  </si>
  <si>
    <t>Снигирева И.М., тел. 33-57-36</t>
  </si>
  <si>
    <t xml:space="preserve">Заместитель директора </t>
  </si>
  <si>
    <t>О.В. Солнова</t>
  </si>
  <si>
    <t xml:space="preserve"> 2 560,16 км</t>
  </si>
  <si>
    <r>
      <t xml:space="preserve">Выполнены работы по содержанию </t>
    </r>
    <r>
      <rPr>
        <b/>
        <sz val="10"/>
        <rFont val="Times New Roman"/>
        <family val="1"/>
        <charset val="204"/>
      </rPr>
      <t>2 499,94 км</t>
    </r>
    <r>
      <rPr>
        <sz val="10"/>
        <rFont val="Times New Roman"/>
        <family val="1"/>
        <charset val="204"/>
      </rPr>
      <t xml:space="preserve"> автомобильных дорог и их информационному обеспечению. </t>
    </r>
  </si>
  <si>
    <r>
      <t xml:space="preserve">В целях обеспечения жителей автономного округа круглогодичной автотранспортной связью с локальной сетью автомобильных дорог за счет средств дорожного фонда закончено строительством </t>
    </r>
    <r>
      <rPr>
        <b/>
        <sz val="10"/>
        <color indexed="8"/>
        <rFont val="Times New Roman"/>
        <family val="1"/>
        <charset val="204"/>
      </rPr>
      <t>30,48 км</t>
    </r>
    <r>
      <rPr>
        <sz val="10"/>
        <color indexed="8"/>
        <rFont val="Times New Roman"/>
        <family val="1"/>
        <charset val="204"/>
      </rPr>
      <t xml:space="preserve">  автодорог (обеспечено постоянной связью население поселков численностью </t>
    </r>
    <r>
      <rPr>
        <sz val="10"/>
        <color indexed="10"/>
        <rFont val="Times New Roman"/>
        <family val="1"/>
        <charset val="204"/>
      </rPr>
      <t>1 129</t>
    </r>
    <r>
      <rPr>
        <sz val="10"/>
        <color indexed="8"/>
        <rFont val="Times New Roman"/>
        <family val="1"/>
        <charset val="204"/>
      </rPr>
      <t xml:space="preserve"> человек, из них:
</t>
    </r>
    <r>
      <rPr>
        <b/>
        <sz val="10"/>
        <color indexed="8"/>
        <rFont val="Times New Roman"/>
        <family val="1"/>
        <charset val="204"/>
      </rPr>
      <t>3,78 км</t>
    </r>
    <r>
      <rPr>
        <sz val="10"/>
        <color indexed="8"/>
        <rFont val="Times New Roman"/>
        <family val="1"/>
        <charset val="204"/>
      </rPr>
      <t xml:space="preserve"> - подъезд к д.Ушья Кондинского района от автомобильной дороги г.Урай - с.Шаим; 
</t>
    </r>
    <r>
      <rPr>
        <b/>
        <sz val="10"/>
        <color indexed="8"/>
        <rFont val="Times New Roman"/>
        <family val="1"/>
        <charset val="204"/>
      </rPr>
      <t>26,7 км</t>
    </r>
    <r>
      <rPr>
        <sz val="10"/>
        <color indexed="8"/>
        <rFont val="Times New Roman"/>
        <family val="1"/>
        <charset val="204"/>
      </rPr>
      <t xml:space="preserve"> - подъезд к пос.Тундрино и п. Высокий мыс  Сургутского района. 
В 2013 году осуществлялось строительство, выполнялись ПИР работы по следующим  объектам:
Строительство мостового переход ч/з р. Вах на автомобильной дороге Нижневартовск - Стрежевой  (завершение строительства - 2016 год);
Строительство автодороги Коммунистический - п.Уньюган (ПИР);
Реконструкция автодороги г. Сургут - г.Лянтор км 14-км 21 (ПИР);
Строительство автомобильной дороги пгт Березово - пгт. Игрим (ПИР).
В автономном округе 204 населенных пункта, из них:
- имеют выход на сеть 15 городов и 80 городских и сельских поселений, всего – 95 ед.;
- не имеют подъездов с выходом на сеть автомобильных дорог общего пользования 78 поселков городского типа и сельских поселений численностью 68 291 человек; 1 город (г.Белоярский) численностью 20 283 человек, к 30 населенным пунктам численностью 3 553 человек строительство автомобильных дорог требует дополнительного технико-экономического и экологического обоснования, так как рельефные особенности, климатические условия и удаленность от автодорожных трасс являются причинами экономической нецелесообразности строительства автомобильных дорог, всего – 109 ед. численностью 92 127 человек.
</t>
    </r>
  </si>
  <si>
    <t>% исполнения от уточненного плана</t>
  </si>
  <si>
    <t>Утвержденный план на год</t>
  </si>
  <si>
    <t xml:space="preserve">Уточненный план на год </t>
  </si>
  <si>
    <t>РАСХОДЫ</t>
  </si>
  <si>
    <t>ДОХОДЫ</t>
  </si>
  <si>
    <t>Доходы от уплаты акцизов на нефтепродукты</t>
  </si>
  <si>
    <t>Транспортный налог</t>
  </si>
  <si>
    <t>Штрафы</t>
  </si>
  <si>
    <t>(тыс. рублей)</t>
  </si>
  <si>
    <t>Всего расходы, в том числе:</t>
  </si>
  <si>
    <t>1. Государственная программа "Современная транспортная система"</t>
  </si>
  <si>
    <t>1.1. Расходы на дорожную деятельность в отношении автомобильных дорог общего пользования регионального и межмуниципального значения</t>
  </si>
  <si>
    <t xml:space="preserve">1.1.1. Проектирование, строительство и реконструкция автомобильных дорог и искусственных сооружений на них </t>
  </si>
  <si>
    <t xml:space="preserve">1.1.3. Устройство и содержание зимних автомобильных дорог и ледовых переправ </t>
  </si>
  <si>
    <t>1.1.4. Улучшение технических характеристик автомобильных дорог, развитие и функционирование системы управления автомобильными дорогами</t>
  </si>
  <si>
    <t>1.1.5. Капитальный ремонт и ремонт автомобильных дорог и искусственных сооружений на них</t>
  </si>
  <si>
    <t xml:space="preserve">1.1.6. Создание интеллектуального транспортного комплекса </t>
  </si>
  <si>
    <t>1.2. Расходы на финансовое обеспечение деятельности (оказание работ) государственного учреждения КУ ХМАО-Югры "Управление автомобильных дорог"</t>
  </si>
  <si>
    <t>2. Государственная программа "Развитие жилищной сферы"</t>
  </si>
  <si>
    <t>1.3.1. Субсидия на строительство (реконструкцию), капитальный ремонт и ремонт автомобильных дорог общего пользования местного значения, в том числе на:</t>
  </si>
  <si>
    <t>в том числе в рамках регионального проекта "Жилье"</t>
  </si>
  <si>
    <t>1.3.2. Субсидия на приобретение и установку работающих в автоматическом режиме специальных технических средств, имеющих функции фото- и киносъемки, видеозаписи, для фиксации нарушений правил дорожного движения, а также на обработку и рассылку постановлений органов государственного контроля (надзора)</t>
  </si>
  <si>
    <t>1.3.3. Иной межбюджетный трансферт на финансовое обеспечение дорожной деятельности в рамках реализации национального проекта «Безопасные и качественные автомобильные дороги»</t>
  </si>
  <si>
    <t>в том числе в рамках регионального проекта "Дорожная сеть"</t>
  </si>
  <si>
    <t>1.1.2. Содержание автомобильных дорог и искусственных сооружений на них, функционирование системы фото-видео фиксации нарушений правил дорожного движения</t>
  </si>
  <si>
    <t>1.3. Межбюджетные трансферты местным бюджетам</t>
  </si>
  <si>
    <t>2.1. Межбюджетные трансферты местным бюджетам</t>
  </si>
  <si>
    <t>2.1.1. Субсидия на стимулирование программ развития жилищного строительства субъектов Российской Федерации</t>
  </si>
  <si>
    <t>из них средства федерального бюджета</t>
  </si>
  <si>
    <t>из них средства бюджета Томской области</t>
  </si>
  <si>
    <t>в том числе в рамках регионального проекта "Общесистемные меры развития дорожного хозяйства"</t>
  </si>
  <si>
    <t>Исполнение доходов и расходов  Дорожного фонда Ханты-Мансийского автономного округа – Югры в 2020 году</t>
  </si>
  <si>
    <t>1.3.4. Иной межбюджетный трансферт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</si>
  <si>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Всего доходов </t>
  </si>
  <si>
    <t>Исполнено за год</t>
  </si>
  <si>
    <t>Остальные доходы</t>
  </si>
  <si>
    <t>Приложение 12                                             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</si>
</sst>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0.0"/>
    <numFmt numFmtId="166" formatCode="#,##0.0"/>
    <numFmt numFmtId="167" formatCode="#,##0.0;[Red]\-#,##0.0;0.0"/>
    <numFmt numFmtId="168" formatCode="#,##0.0_ ;[Red]\-#,##0.0\ 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0" fontId="12" fillId="0" borderId="0"/>
    <xf numFmtId="0" fontId="17" fillId="0" borderId="0"/>
    <xf numFmtId="0" fontId="4" fillId="0" borderId="0"/>
  </cellStyleXfs>
  <cellXfs count="97">
    <xf numFmtId="0" fontId="0" fillId="0" borderId="0" xfId="0"/>
    <xf numFmtId="0" fontId="3" fillId="0" borderId="0" xfId="1" applyFont="1" applyAlignment="1">
      <alignment vertical="center"/>
    </xf>
    <xf numFmtId="0" fontId="4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1" xfId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Alignment="1">
      <alignment vertical="center"/>
    </xf>
    <xf numFmtId="0" fontId="4" fillId="0" borderId="2" xfId="1" applyFont="1" applyBorder="1"/>
    <xf numFmtId="0" fontId="3" fillId="0" borderId="3" xfId="1" applyFont="1" applyFill="1" applyBorder="1" applyAlignment="1" applyProtection="1">
      <alignment horizontal="center" vertical="center"/>
      <protection hidden="1"/>
    </xf>
    <xf numFmtId="0" fontId="3" fillId="0" borderId="3" xfId="1" applyFont="1" applyBorder="1" applyAlignment="1">
      <alignment vertical="center"/>
    </xf>
    <xf numFmtId="0" fontId="4" fillId="0" borderId="4" xfId="1" applyFont="1" applyBorder="1"/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5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6" xfId="1" applyFont="1" applyBorder="1" applyAlignment="1">
      <alignment horizontal="center" vertical="center"/>
    </xf>
    <xf numFmtId="0" fontId="4" fillId="0" borderId="6" xfId="1" applyFont="1" applyBorder="1"/>
    <xf numFmtId="0" fontId="6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6" xfId="1" applyNumberFormat="1" applyFont="1" applyFill="1" applyBorder="1" applyAlignment="1" applyProtection="1">
      <alignment horizontal="right" vertical="center"/>
      <protection hidden="1"/>
    </xf>
    <xf numFmtId="0" fontId="3" fillId="0" borderId="6" xfId="1" applyFont="1" applyBorder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6" xfId="1" applyNumberFormat="1" applyFont="1" applyFill="1" applyBorder="1" applyAlignment="1" applyProtection="1">
      <alignment horizontal="right" vertical="center"/>
      <protection hidden="1"/>
    </xf>
    <xf numFmtId="0" fontId="7" fillId="0" borderId="6" xfId="1" applyFont="1" applyBorder="1" applyAlignment="1">
      <alignment horizontal="center" vertical="center"/>
    </xf>
    <xf numFmtId="165" fontId="7" fillId="0" borderId="6" xfId="1" applyNumberFormat="1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0" fontId="6" fillId="0" borderId="5" xfId="1" applyNumberFormat="1" applyFont="1" applyFill="1" applyBorder="1" applyAlignment="1" applyProtection="1">
      <alignment horizontal="left" vertical="center" wrapText="1"/>
      <protection hidden="1"/>
    </xf>
    <xf numFmtId="0" fontId="6" fillId="0" borderId="6" xfId="1" applyFont="1" applyBorder="1" applyAlignment="1" applyProtection="1">
      <alignment wrapText="1"/>
      <protection hidden="1"/>
    </xf>
    <xf numFmtId="0" fontId="3" fillId="0" borderId="6" xfId="1" applyFont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6" xfId="1" applyNumberFormat="1" applyFont="1" applyFill="1" applyBorder="1" applyAlignment="1" applyProtection="1">
      <alignment horizontal="right" vertical="center"/>
      <protection hidden="1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/>
    </xf>
    <xf numFmtId="0" fontId="18" fillId="0" borderId="5" xfId="1" applyFont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0" borderId="0" xfId="1" applyFont="1"/>
    <xf numFmtId="0" fontId="4" fillId="0" borderId="0" xfId="1" applyFont="1" applyFill="1"/>
    <xf numFmtId="0" fontId="11" fillId="0" borderId="0" xfId="1" applyFont="1" applyFill="1"/>
    <xf numFmtId="0" fontId="3" fillId="0" borderId="0" xfId="1" applyFont="1" applyFill="1" applyAlignment="1" applyProtection="1">
      <protection hidden="1"/>
    </xf>
    <xf numFmtId="0" fontId="4" fillId="0" borderId="0" xfId="1" applyFont="1" applyFill="1" applyAlignment="1"/>
    <xf numFmtId="0" fontId="4" fillId="0" borderId="0" xfId="1" applyFont="1" applyFill="1" applyAlignment="1" applyProtection="1">
      <alignment horizontal="center"/>
      <protection hidden="1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13" fillId="0" borderId="0" xfId="1" applyFont="1" applyFill="1"/>
    <xf numFmtId="0" fontId="14" fillId="0" borderId="0" xfId="1" applyFont="1" applyFill="1"/>
    <xf numFmtId="0" fontId="4" fillId="0" borderId="0" xfId="1" applyFont="1" applyFill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/>
    <xf numFmtId="166" fontId="18" fillId="0" borderId="6" xfId="0" applyNumberFormat="1" applyFont="1" applyBorder="1" applyAlignment="1">
      <alignment horizontal="center" vertical="center"/>
    </xf>
    <xf numFmtId="166" fontId="19" fillId="0" borderId="6" xfId="0" applyNumberFormat="1" applyFont="1" applyBorder="1" applyAlignment="1">
      <alignment horizontal="center" vertical="center"/>
    </xf>
    <xf numFmtId="168" fontId="4" fillId="0" borderId="7" xfId="1" applyNumberFormat="1" applyFont="1" applyFill="1" applyBorder="1" applyAlignment="1"/>
    <xf numFmtId="0" fontId="16" fillId="0" borderId="0" xfId="1" applyFont="1" applyFill="1" applyAlignment="1">
      <alignment wrapText="1"/>
    </xf>
    <xf numFmtId="166" fontId="13" fillId="0" borderId="7" xfId="1" applyNumberFormat="1" applyFont="1" applyFill="1" applyBorder="1" applyAlignment="1"/>
    <xf numFmtId="0" fontId="13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0" fontId="11" fillId="0" borderId="0" xfId="1" applyFont="1" applyFill="1" applyAlignment="1">
      <alignment vertical="center"/>
    </xf>
    <xf numFmtId="0" fontId="13" fillId="0" borderId="0" xfId="1" applyFont="1" applyFill="1" applyAlignment="1">
      <alignment vertical="center" wrapText="1"/>
    </xf>
    <xf numFmtId="166" fontId="5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2" applyNumberFormat="1" applyFont="1" applyFill="1" applyBorder="1" applyAlignment="1" applyProtection="1">
      <alignment horizontal="center" vertical="center"/>
      <protection hidden="1"/>
    </xf>
    <xf numFmtId="166" fontId="6" fillId="0" borderId="6" xfId="1" applyNumberFormat="1" applyFont="1" applyFill="1" applyBorder="1" applyAlignment="1" applyProtection="1">
      <alignment horizontal="center" vertical="center"/>
      <protection hidden="1"/>
    </xf>
    <xf numFmtId="166" fontId="3" fillId="0" borderId="6" xfId="1" applyNumberFormat="1" applyFont="1" applyFill="1" applyBorder="1" applyAlignment="1" applyProtection="1">
      <alignment horizontal="center" vertical="center"/>
      <protection hidden="1"/>
    </xf>
    <xf numFmtId="166" fontId="6" fillId="0" borderId="6" xfId="2" applyNumberFormat="1" applyFont="1" applyFill="1" applyBorder="1" applyAlignment="1" applyProtection="1">
      <alignment horizontal="center" vertical="center"/>
      <protection hidden="1"/>
    </xf>
    <xf numFmtId="167" fontId="5" fillId="0" borderId="8" xfId="4" applyNumberFormat="1" applyFont="1" applyFill="1" applyBorder="1" applyAlignment="1" applyProtection="1">
      <alignment horizontal="center" vertical="center"/>
      <protection hidden="1"/>
    </xf>
    <xf numFmtId="166" fontId="5" fillId="0" borderId="6" xfId="1" applyNumberFormat="1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>
      <alignment horizontal="center" vertical="center"/>
    </xf>
    <xf numFmtId="166" fontId="6" fillId="0" borderId="6" xfId="1" applyNumberFormat="1" applyFont="1" applyFill="1" applyBorder="1" applyAlignment="1">
      <alignment horizontal="center" vertical="center"/>
    </xf>
    <xf numFmtId="166" fontId="6" fillId="2" borderId="6" xfId="1" applyNumberFormat="1" applyFont="1" applyFill="1" applyBorder="1" applyAlignment="1">
      <alignment horizontal="center" vertical="center"/>
    </xf>
    <xf numFmtId="166" fontId="3" fillId="2" borderId="6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 applyProtection="1">
      <alignment horizontal="left" wrapText="1"/>
      <protection hidden="1"/>
    </xf>
    <xf numFmtId="49" fontId="3" fillId="0" borderId="6" xfId="1" applyNumberFormat="1" applyFont="1" applyFill="1" applyBorder="1" applyAlignment="1" applyProtection="1">
      <alignment horizontal="left" wrapText="1"/>
      <protection hidden="1"/>
    </xf>
    <xf numFmtId="49" fontId="6" fillId="0" borderId="6" xfId="1" applyNumberFormat="1" applyFont="1" applyFill="1" applyBorder="1" applyAlignment="1" applyProtection="1">
      <alignment horizontal="left" wrapText="1"/>
      <protection hidden="1"/>
    </xf>
    <xf numFmtId="49" fontId="4" fillId="0" borderId="0" xfId="1" applyNumberFormat="1" applyFont="1" applyFill="1"/>
    <xf numFmtId="168" fontId="4" fillId="0" borderId="0" xfId="1" applyNumberFormat="1" applyFont="1" applyFill="1" applyAlignment="1">
      <alignment horizontal="center"/>
    </xf>
    <xf numFmtId="166" fontId="4" fillId="0" borderId="0" xfId="1" applyNumberFormat="1" applyFont="1" applyFill="1" applyAlignment="1">
      <alignment horizontal="center"/>
    </xf>
    <xf numFmtId="166" fontId="18" fillId="0" borderId="6" xfId="0" applyNumberFormat="1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vertical="center"/>
    </xf>
    <xf numFmtId="166" fontId="20" fillId="0" borderId="0" xfId="0" applyNumberFormat="1" applyFont="1"/>
    <xf numFmtId="166" fontId="0" fillId="0" borderId="0" xfId="0" applyNumberFormat="1"/>
    <xf numFmtId="0" fontId="19" fillId="0" borderId="6" xfId="0" applyFont="1" applyBorder="1" applyAlignment="1">
      <alignment horizontal="left" vertical="center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Font="1" applyFill="1" applyBorder="1" applyAlignment="1" applyProtection="1">
      <alignment horizontal="center" vertical="center"/>
      <protection hidden="1"/>
    </xf>
    <xf numFmtId="0" fontId="3" fillId="0" borderId="9" xfId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3" fillId="0" borderId="10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0" xfId="1" applyFont="1" applyFill="1" applyAlignment="1">
      <alignment horizontal="right" vertical="top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7"/>
  <sheetViews>
    <sheetView workbookViewId="0">
      <selection activeCell="B21" sqref="B21"/>
    </sheetView>
  </sheetViews>
  <sheetFormatPr defaultColWidth="9.109375" defaultRowHeight="13.2" x14ac:dyDescent="0.25"/>
  <cols>
    <col min="1" max="1" width="50.44140625" style="2" customWidth="1"/>
    <col min="2" max="4" width="12.88671875" style="2" customWidth="1"/>
    <col min="5" max="5" width="11.109375" style="1" customWidth="1"/>
    <col min="6" max="6" width="94.88671875" style="2" customWidth="1"/>
    <col min="7" max="188" width="9.109375" style="2" customWidth="1"/>
    <col min="189" max="16384" width="9.109375" style="2"/>
  </cols>
  <sheetData>
    <row r="1" spans="1:6" x14ac:dyDescent="0.25">
      <c r="F1" s="35" t="s">
        <v>35</v>
      </c>
    </row>
    <row r="2" spans="1:6" ht="17.399999999999999" x14ac:dyDescent="0.25">
      <c r="A2" s="89" t="s">
        <v>0</v>
      </c>
      <c r="B2" s="89"/>
      <c r="C2" s="89"/>
      <c r="D2" s="89"/>
      <c r="E2" s="89"/>
      <c r="F2" s="89"/>
    </row>
    <row r="3" spans="1:6" x14ac:dyDescent="0.25">
      <c r="A3" s="3"/>
      <c r="B3" s="4"/>
      <c r="C3" s="4"/>
      <c r="D3" s="4"/>
    </row>
    <row r="4" spans="1:6" x14ac:dyDescent="0.25">
      <c r="A4" s="84" t="s">
        <v>1</v>
      </c>
      <c r="B4" s="87"/>
      <c r="C4" s="5"/>
      <c r="D4" s="5" t="s">
        <v>2</v>
      </c>
      <c r="E4" s="6"/>
      <c r="F4" s="7"/>
    </row>
    <row r="5" spans="1:6" x14ac:dyDescent="0.25">
      <c r="A5" s="85"/>
      <c r="B5" s="88"/>
      <c r="C5" s="8"/>
      <c r="D5" s="8"/>
      <c r="E5" s="9"/>
      <c r="F5" s="10"/>
    </row>
    <row r="6" spans="1:6" ht="39.6" x14ac:dyDescent="0.25">
      <c r="A6" s="86"/>
      <c r="B6" s="11" t="s">
        <v>3</v>
      </c>
      <c r="C6" s="11" t="s">
        <v>4</v>
      </c>
      <c r="D6" s="11" t="s">
        <v>5</v>
      </c>
      <c r="E6" s="12" t="s">
        <v>6</v>
      </c>
      <c r="F6" s="13" t="s">
        <v>7</v>
      </c>
    </row>
    <row r="7" spans="1:6" ht="39.6" x14ac:dyDescent="0.25">
      <c r="A7" s="14" t="s">
        <v>8</v>
      </c>
      <c r="B7" s="15">
        <f>B8+B20</f>
        <v>5495403.0000000009</v>
      </c>
      <c r="C7" s="15">
        <f>C8+C20</f>
        <v>5495403.0000000009</v>
      </c>
      <c r="D7" s="15">
        <f>D8+D20</f>
        <v>5081284.9000000004</v>
      </c>
      <c r="E7" s="16">
        <f>ROUND((D7/C7)*100,1)</f>
        <v>92.5</v>
      </c>
      <c r="F7" s="34" t="s">
        <v>25</v>
      </c>
    </row>
    <row r="8" spans="1:6" ht="128.25" customHeight="1" x14ac:dyDescent="0.25">
      <c r="A8" s="14" t="s">
        <v>9</v>
      </c>
      <c r="B8" s="15">
        <f>B9+B13+B14+B15+B16+B17</f>
        <v>4504266.3000000007</v>
      </c>
      <c r="C8" s="15">
        <f>C9+C13+C14+C15+C16+C17</f>
        <v>4504266.3000000007</v>
      </c>
      <c r="D8" s="15">
        <f>D9+D13+D14+D15+D16+D17</f>
        <v>4093507.2</v>
      </c>
      <c r="E8" s="16">
        <f>ROUND((D8/C8)*100,1)</f>
        <v>90.9</v>
      </c>
      <c r="F8" s="34" t="s">
        <v>37</v>
      </c>
    </row>
    <row r="9" spans="1:6" ht="262.5" customHeight="1" x14ac:dyDescent="0.25">
      <c r="A9" s="18" t="s">
        <v>10</v>
      </c>
      <c r="B9" s="19">
        <f>1272821.5+B11</f>
        <v>1785885.8</v>
      </c>
      <c r="C9" s="19">
        <f>1272821.5+C11</f>
        <v>1785885.8</v>
      </c>
      <c r="D9" s="19">
        <f>1162176+7.3+513064.3</f>
        <v>1675247.6</v>
      </c>
      <c r="E9" s="20">
        <f t="shared" ref="E9:E23" si="0">ROUND((D9/C9)*100,1)</f>
        <v>93.8</v>
      </c>
      <c r="F9" s="34" t="s">
        <v>45</v>
      </c>
    </row>
    <row r="10" spans="1:6" x14ac:dyDescent="0.25">
      <c r="A10" s="21" t="s">
        <v>11</v>
      </c>
      <c r="B10" s="22"/>
      <c r="C10" s="22"/>
      <c r="D10" s="22"/>
      <c r="E10" s="23"/>
      <c r="F10" s="13"/>
    </row>
    <row r="11" spans="1:6" ht="30.75" customHeight="1" x14ac:dyDescent="0.25">
      <c r="A11" s="21" t="s">
        <v>12</v>
      </c>
      <c r="B11" s="22">
        <v>513064.3</v>
      </c>
      <c r="C11" s="22">
        <v>513064.3</v>
      </c>
      <c r="D11" s="22">
        <v>513064.3</v>
      </c>
      <c r="E11" s="24">
        <f t="shared" si="0"/>
        <v>100</v>
      </c>
      <c r="F11" s="90" t="s">
        <v>34</v>
      </c>
    </row>
    <row r="12" spans="1:6" x14ac:dyDescent="0.25">
      <c r="A12" s="21" t="s">
        <v>13</v>
      </c>
      <c r="B12" s="22">
        <v>114673.1</v>
      </c>
      <c r="C12" s="22">
        <v>114673.1</v>
      </c>
      <c r="D12" s="22">
        <v>114673.1</v>
      </c>
      <c r="E12" s="24">
        <f t="shared" si="0"/>
        <v>100</v>
      </c>
      <c r="F12" s="91"/>
    </row>
    <row r="13" spans="1:6" x14ac:dyDescent="0.25">
      <c r="A13" s="18" t="s">
        <v>14</v>
      </c>
      <c r="B13" s="19">
        <v>1821168.1</v>
      </c>
      <c r="C13" s="19">
        <v>1821168.1</v>
      </c>
      <c r="D13" s="19">
        <v>1592180.1</v>
      </c>
      <c r="E13" s="20">
        <f t="shared" si="0"/>
        <v>87.4</v>
      </c>
      <c r="F13" s="13" t="s">
        <v>44</v>
      </c>
    </row>
    <row r="14" spans="1:6" ht="141" customHeight="1" x14ac:dyDescent="0.25">
      <c r="A14" s="18" t="s">
        <v>15</v>
      </c>
      <c r="B14" s="19">
        <v>285571.8</v>
      </c>
      <c r="C14" s="19">
        <v>285571.8</v>
      </c>
      <c r="D14" s="19">
        <v>284568.8</v>
      </c>
      <c r="E14" s="20">
        <f t="shared" si="0"/>
        <v>99.6</v>
      </c>
      <c r="F14" s="13" t="s">
        <v>27</v>
      </c>
    </row>
    <row r="15" spans="1:6" ht="46.5" customHeight="1" x14ac:dyDescent="0.25">
      <c r="A15" s="18" t="s">
        <v>16</v>
      </c>
      <c r="B15" s="19">
        <v>306218.2</v>
      </c>
      <c r="C15" s="19">
        <f>306218.2+3232</f>
        <v>309450.2</v>
      </c>
      <c r="D15" s="19">
        <v>247251.7</v>
      </c>
      <c r="E15" s="20">
        <f t="shared" si="0"/>
        <v>79.900000000000006</v>
      </c>
      <c r="F15" s="13" t="s">
        <v>32</v>
      </c>
    </row>
    <row r="16" spans="1:6" ht="224.4" x14ac:dyDescent="0.25">
      <c r="A16" s="18" t="s">
        <v>17</v>
      </c>
      <c r="B16" s="19">
        <v>23871</v>
      </c>
      <c r="C16" s="19">
        <v>23871</v>
      </c>
      <c r="D16" s="19">
        <v>23869.4</v>
      </c>
      <c r="E16" s="25">
        <f t="shared" si="0"/>
        <v>100</v>
      </c>
      <c r="F16" s="13" t="s">
        <v>31</v>
      </c>
    </row>
    <row r="17" spans="1:6" ht="39.6" x14ac:dyDescent="0.25">
      <c r="A17" s="18" t="s">
        <v>18</v>
      </c>
      <c r="B17" s="19">
        <v>281551.40000000002</v>
      </c>
      <c r="C17" s="19">
        <f>281551.4-3232</f>
        <v>278319.40000000002</v>
      </c>
      <c r="D17" s="19">
        <v>270389.59999999998</v>
      </c>
      <c r="E17" s="20">
        <f t="shared" si="0"/>
        <v>97.2</v>
      </c>
      <c r="F17" s="13" t="s">
        <v>33</v>
      </c>
    </row>
    <row r="18" spans="1:6" x14ac:dyDescent="0.25">
      <c r="A18" s="18"/>
      <c r="B18" s="19"/>
      <c r="C18" s="19"/>
      <c r="D18" s="19"/>
      <c r="E18" s="20"/>
      <c r="F18" s="13"/>
    </row>
    <row r="19" spans="1:6" ht="39.6" x14ac:dyDescent="0.25">
      <c r="A19" s="14" t="s">
        <v>19</v>
      </c>
      <c r="B19" s="15">
        <f>SUM(B20:B21)</f>
        <v>1241513.7</v>
      </c>
      <c r="C19" s="15">
        <f>SUM(C20:C21)</f>
        <v>1241513.7</v>
      </c>
      <c r="D19" s="15">
        <f>SUM(D20:D21)</f>
        <v>1236609.5999999999</v>
      </c>
      <c r="E19" s="16">
        <f t="shared" si="0"/>
        <v>99.6</v>
      </c>
      <c r="F19" s="13"/>
    </row>
    <row r="20" spans="1:6" ht="178.5" customHeight="1" x14ac:dyDescent="0.25">
      <c r="A20" s="26" t="s">
        <v>20</v>
      </c>
      <c r="B20" s="19">
        <v>991136.7</v>
      </c>
      <c r="C20" s="19">
        <v>991136.7</v>
      </c>
      <c r="D20" s="19">
        <v>987777.7</v>
      </c>
      <c r="E20" s="20">
        <f t="shared" si="0"/>
        <v>99.7</v>
      </c>
      <c r="F20" s="13" t="s">
        <v>28</v>
      </c>
    </row>
    <row r="21" spans="1:6" ht="26.4" x14ac:dyDescent="0.25">
      <c r="A21" s="27" t="s">
        <v>21</v>
      </c>
      <c r="B21" s="19">
        <v>250377</v>
      </c>
      <c r="C21" s="19">
        <v>250377</v>
      </c>
      <c r="D21" s="19">
        <v>248831.9</v>
      </c>
      <c r="E21" s="20">
        <f t="shared" si="0"/>
        <v>99.4</v>
      </c>
      <c r="F21" s="13"/>
    </row>
    <row r="22" spans="1:6" x14ac:dyDescent="0.25">
      <c r="A22" s="28"/>
      <c r="B22" s="29"/>
      <c r="C22" s="29"/>
      <c r="D22" s="29"/>
      <c r="E22" s="20"/>
      <c r="F22" s="17"/>
    </row>
    <row r="23" spans="1:6" ht="15.6" x14ac:dyDescent="0.25">
      <c r="A23" s="30" t="s">
        <v>22</v>
      </c>
      <c r="B23" s="31">
        <f>B8+B19</f>
        <v>5745780.0000000009</v>
      </c>
      <c r="C23" s="31">
        <f>C8+C19</f>
        <v>5745780.0000000009</v>
      </c>
      <c r="D23" s="31">
        <f>D8+D19</f>
        <v>5330116.8</v>
      </c>
      <c r="E23" s="32">
        <f t="shared" si="0"/>
        <v>92.8</v>
      </c>
      <c r="F23" s="17"/>
    </row>
    <row r="28" spans="1:6" x14ac:dyDescent="0.25">
      <c r="A28" s="36" t="s">
        <v>41</v>
      </c>
      <c r="F28" s="36" t="s">
        <v>42</v>
      </c>
    </row>
    <row r="29" spans="1:6" x14ac:dyDescent="0.25">
      <c r="A29" s="36"/>
    </row>
    <row r="30" spans="1:6" x14ac:dyDescent="0.25">
      <c r="A30" s="36"/>
    </row>
    <row r="31" spans="1:6" x14ac:dyDescent="0.25">
      <c r="A31" s="36"/>
    </row>
    <row r="32" spans="1:6" x14ac:dyDescent="0.25">
      <c r="A32" s="36"/>
    </row>
    <row r="33" spans="1:1" x14ac:dyDescent="0.25">
      <c r="A33" s="36" t="s">
        <v>39</v>
      </c>
    </row>
    <row r="34" spans="1:1" x14ac:dyDescent="0.25">
      <c r="A34" s="36" t="s">
        <v>40</v>
      </c>
    </row>
    <row r="35" spans="1:1" x14ac:dyDescent="0.25">
      <c r="A35" s="36"/>
    </row>
    <row r="36" spans="1:1" x14ac:dyDescent="0.25">
      <c r="A36" s="36"/>
    </row>
    <row r="37" spans="1:1" x14ac:dyDescent="0.25">
      <c r="A37" s="36"/>
    </row>
  </sheetData>
  <mergeCells count="4">
    <mergeCell ref="A4:A6"/>
    <mergeCell ref="B4:B5"/>
    <mergeCell ref="A2:F2"/>
    <mergeCell ref="F11:F12"/>
  </mergeCells>
  <pageMargins left="0.39370078740157483" right="0.27559055118110237" top="0.70866141732283472" bottom="0.43307086614173229" header="0.39370078740157483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32"/>
  <sheetViews>
    <sheetView topLeftCell="A3" workbookViewId="0">
      <selection activeCell="F16" sqref="F16"/>
    </sheetView>
  </sheetViews>
  <sheetFormatPr defaultColWidth="9.109375" defaultRowHeight="13.2" x14ac:dyDescent="0.25"/>
  <cols>
    <col min="1" max="1" width="46.88671875" style="2" customWidth="1"/>
    <col min="2" max="4" width="12.88671875" style="2" customWidth="1"/>
    <col min="5" max="5" width="11.109375" style="1" customWidth="1"/>
    <col min="6" max="6" width="65.109375" style="2" customWidth="1"/>
    <col min="7" max="188" width="9.109375" style="2" customWidth="1"/>
    <col min="189" max="16384" width="9.109375" style="2"/>
  </cols>
  <sheetData>
    <row r="1" spans="1:6" x14ac:dyDescent="0.25">
      <c r="F1" s="35" t="s">
        <v>35</v>
      </c>
    </row>
    <row r="2" spans="1:6" ht="17.399999999999999" x14ac:dyDescent="0.25">
      <c r="A2" s="89" t="s">
        <v>0</v>
      </c>
      <c r="B2" s="89"/>
      <c r="C2" s="89"/>
      <c r="D2" s="89"/>
      <c r="E2" s="89"/>
      <c r="F2" s="89"/>
    </row>
    <row r="3" spans="1:6" x14ac:dyDescent="0.25">
      <c r="A3" s="3"/>
      <c r="B3" s="4"/>
      <c r="C3" s="4"/>
      <c r="D3" s="4"/>
    </row>
    <row r="4" spans="1:6" x14ac:dyDescent="0.25">
      <c r="A4" s="84" t="s">
        <v>1</v>
      </c>
      <c r="B4" s="87"/>
      <c r="C4" s="5"/>
      <c r="D4" s="5" t="s">
        <v>2</v>
      </c>
      <c r="E4" s="6"/>
      <c r="F4" s="7"/>
    </row>
    <row r="5" spans="1:6" x14ac:dyDescent="0.25">
      <c r="A5" s="85"/>
      <c r="B5" s="88"/>
      <c r="C5" s="8"/>
      <c r="D5" s="8"/>
      <c r="E5" s="9"/>
      <c r="F5" s="10"/>
    </row>
    <row r="6" spans="1:6" ht="39.6" x14ac:dyDescent="0.25">
      <c r="A6" s="86"/>
      <c r="B6" s="11" t="s">
        <v>3</v>
      </c>
      <c r="C6" s="11" t="s">
        <v>4</v>
      </c>
      <c r="D6" s="11" t="s">
        <v>5</v>
      </c>
      <c r="E6" s="12" t="s">
        <v>6</v>
      </c>
      <c r="F6" s="13" t="s">
        <v>7</v>
      </c>
    </row>
    <row r="7" spans="1:6" ht="39.6" x14ac:dyDescent="0.25">
      <c r="A7" s="14" t="s">
        <v>8</v>
      </c>
      <c r="B7" s="15">
        <f>B8+B20</f>
        <v>5495403.0000000009</v>
      </c>
      <c r="C7" s="15">
        <f>C8+C20</f>
        <v>5495403.0000000009</v>
      </c>
      <c r="D7" s="15">
        <f>D8+D20</f>
        <v>5081284.9000000004</v>
      </c>
      <c r="E7" s="16">
        <f>ROUND((D7/C7)*100,1)</f>
        <v>92.5</v>
      </c>
      <c r="F7" s="34" t="s">
        <v>36</v>
      </c>
    </row>
    <row r="8" spans="1:6" ht="205.5" customHeight="1" x14ac:dyDescent="0.25">
      <c r="A8" s="14" t="s">
        <v>9</v>
      </c>
      <c r="B8" s="15">
        <f>B9+B13+B14+B15+B16+B17</f>
        <v>4504266.3000000007</v>
      </c>
      <c r="C8" s="15">
        <f>C9+C13+C14+C15+C16+C17</f>
        <v>4504266.3000000007</v>
      </c>
      <c r="D8" s="15">
        <f>D9+D13+D14+D15+D16+D17</f>
        <v>4093507.2</v>
      </c>
      <c r="E8" s="16">
        <f>ROUND((D8/C8)*100,1)</f>
        <v>90.9</v>
      </c>
      <c r="F8" s="34" t="s">
        <v>26</v>
      </c>
    </row>
    <row r="9" spans="1:6" ht="39.6" x14ac:dyDescent="0.25">
      <c r="A9" s="18" t="s">
        <v>10</v>
      </c>
      <c r="B9" s="19">
        <f>1272821.5+B11</f>
        <v>1785885.8</v>
      </c>
      <c r="C9" s="19">
        <f>1272821.5+C11</f>
        <v>1785885.8</v>
      </c>
      <c r="D9" s="19">
        <f>1162176+7.3+513064.3</f>
        <v>1675247.6</v>
      </c>
      <c r="E9" s="20">
        <f t="shared" ref="E9:E23" si="0">ROUND((D9/C9)*100,1)</f>
        <v>93.8</v>
      </c>
      <c r="F9" s="13" t="s">
        <v>30</v>
      </c>
    </row>
    <row r="10" spans="1:6" x14ac:dyDescent="0.25">
      <c r="A10" s="21" t="s">
        <v>11</v>
      </c>
      <c r="B10" s="22"/>
      <c r="C10" s="22"/>
      <c r="D10" s="22"/>
      <c r="E10" s="23"/>
      <c r="F10" s="13"/>
    </row>
    <row r="11" spans="1:6" x14ac:dyDescent="0.25">
      <c r="A11" s="21" t="s">
        <v>12</v>
      </c>
      <c r="B11" s="22">
        <v>513064.3</v>
      </c>
      <c r="C11" s="22">
        <v>513064.3</v>
      </c>
      <c r="D11" s="22">
        <v>513064.3</v>
      </c>
      <c r="E11" s="24">
        <f t="shared" si="0"/>
        <v>100</v>
      </c>
      <c r="F11" s="33">
        <v>0</v>
      </c>
    </row>
    <row r="12" spans="1:6" x14ac:dyDescent="0.25">
      <c r="A12" s="21" t="s">
        <v>13</v>
      </c>
      <c r="B12" s="22">
        <v>114673.1</v>
      </c>
      <c r="C12" s="22">
        <v>114673.1</v>
      </c>
      <c r="D12" s="22">
        <v>114673.1</v>
      </c>
      <c r="E12" s="24">
        <f t="shared" si="0"/>
        <v>100</v>
      </c>
      <c r="F12" s="33">
        <v>0</v>
      </c>
    </row>
    <row r="13" spans="1:6" ht="17.25" customHeight="1" x14ac:dyDescent="0.25">
      <c r="A13" s="18" t="s">
        <v>14</v>
      </c>
      <c r="B13" s="19">
        <v>1821168.1</v>
      </c>
      <c r="C13" s="19">
        <v>1821168.1</v>
      </c>
      <c r="D13" s="19">
        <v>1592180.1</v>
      </c>
      <c r="E13" s="20">
        <f t="shared" si="0"/>
        <v>87.4</v>
      </c>
      <c r="F13" s="13" t="s">
        <v>23</v>
      </c>
    </row>
    <row r="14" spans="1:6" ht="16.5" customHeight="1" x14ac:dyDescent="0.25">
      <c r="A14" s="18" t="s">
        <v>15</v>
      </c>
      <c r="B14" s="19">
        <v>285571.8</v>
      </c>
      <c r="C14" s="19">
        <v>285571.8</v>
      </c>
      <c r="D14" s="19">
        <v>284568.8</v>
      </c>
      <c r="E14" s="20">
        <f t="shared" si="0"/>
        <v>99.6</v>
      </c>
      <c r="F14" s="13" t="s">
        <v>24</v>
      </c>
    </row>
    <row r="15" spans="1:6" ht="33" customHeight="1" x14ac:dyDescent="0.25">
      <c r="A15" s="18" t="s">
        <v>16</v>
      </c>
      <c r="B15" s="19">
        <v>306218.2</v>
      </c>
      <c r="C15" s="19">
        <f>306218.2+3232</f>
        <v>309450.2</v>
      </c>
      <c r="D15" s="19">
        <v>247251.7</v>
      </c>
      <c r="E15" s="20">
        <f t="shared" si="0"/>
        <v>79.900000000000006</v>
      </c>
      <c r="F15" s="13" t="s">
        <v>43</v>
      </c>
    </row>
    <row r="16" spans="1:6" ht="57.75" customHeight="1" x14ac:dyDescent="0.25">
      <c r="A16" s="18" t="s">
        <v>17</v>
      </c>
      <c r="B16" s="19">
        <v>23871</v>
      </c>
      <c r="C16" s="19">
        <v>23871</v>
      </c>
      <c r="D16" s="19">
        <v>23869.4</v>
      </c>
      <c r="E16" s="25">
        <f t="shared" si="0"/>
        <v>100</v>
      </c>
      <c r="F16" s="13">
        <v>3</v>
      </c>
    </row>
    <row r="17" spans="1:6" ht="26.4" x14ac:dyDescent="0.25">
      <c r="A17" s="18" t="s">
        <v>18</v>
      </c>
      <c r="B17" s="19">
        <v>281551.40000000002</v>
      </c>
      <c r="C17" s="19">
        <f>281551.4-3232</f>
        <v>278319.40000000002</v>
      </c>
      <c r="D17" s="19">
        <v>270389.59999999998</v>
      </c>
      <c r="E17" s="20">
        <f t="shared" si="0"/>
        <v>97.2</v>
      </c>
      <c r="F17" s="13" t="s">
        <v>29</v>
      </c>
    </row>
    <row r="18" spans="1:6" x14ac:dyDescent="0.25">
      <c r="A18" s="18"/>
      <c r="B18" s="19"/>
      <c r="C18" s="19"/>
      <c r="D18" s="19"/>
      <c r="E18" s="20"/>
      <c r="F18" s="13"/>
    </row>
    <row r="19" spans="1:6" ht="39.6" x14ac:dyDescent="0.25">
      <c r="A19" s="14" t="s">
        <v>19</v>
      </c>
      <c r="B19" s="15">
        <f>SUM(B20:B21)</f>
        <v>1241513.7</v>
      </c>
      <c r="C19" s="15">
        <f>SUM(C20:C21)</f>
        <v>1241513.7</v>
      </c>
      <c r="D19" s="15">
        <f>SUM(D20:D21)</f>
        <v>1236609.5999999999</v>
      </c>
      <c r="E19" s="16">
        <f t="shared" si="0"/>
        <v>99.6</v>
      </c>
      <c r="F19" s="13"/>
    </row>
    <row r="20" spans="1:6" ht="34.5" customHeight="1" x14ac:dyDescent="0.25">
      <c r="A20" s="26" t="s">
        <v>20</v>
      </c>
      <c r="B20" s="19">
        <v>991136.7</v>
      </c>
      <c r="C20" s="19">
        <v>991136.7</v>
      </c>
      <c r="D20" s="19">
        <v>987777.7</v>
      </c>
      <c r="E20" s="20">
        <f t="shared" si="0"/>
        <v>99.7</v>
      </c>
      <c r="F20" s="13" t="s">
        <v>38</v>
      </c>
    </row>
    <row r="21" spans="1:6" ht="26.4" x14ac:dyDescent="0.25">
      <c r="A21" s="27" t="s">
        <v>21</v>
      </c>
      <c r="B21" s="19">
        <v>250377</v>
      </c>
      <c r="C21" s="19">
        <v>250377</v>
      </c>
      <c r="D21" s="19">
        <v>248831.9</v>
      </c>
      <c r="E21" s="20">
        <f t="shared" si="0"/>
        <v>99.4</v>
      </c>
      <c r="F21" s="13"/>
    </row>
    <row r="22" spans="1:6" x14ac:dyDescent="0.25">
      <c r="A22" s="28"/>
      <c r="B22" s="29"/>
      <c r="C22" s="29"/>
      <c r="D22" s="29"/>
      <c r="E22" s="20"/>
      <c r="F22" s="13"/>
    </row>
    <row r="23" spans="1:6" ht="15.6" x14ac:dyDescent="0.25">
      <c r="A23" s="30" t="s">
        <v>22</v>
      </c>
      <c r="B23" s="31">
        <f>B8+B19</f>
        <v>5745780.0000000009</v>
      </c>
      <c r="C23" s="31">
        <f>C8+C19</f>
        <v>5745780.0000000009</v>
      </c>
      <c r="D23" s="31">
        <f>D8+D19</f>
        <v>5330116.8</v>
      </c>
      <c r="E23" s="32">
        <f t="shared" si="0"/>
        <v>92.8</v>
      </c>
      <c r="F23" s="13"/>
    </row>
    <row r="26" spans="1:6" x14ac:dyDescent="0.25">
      <c r="A26" s="36" t="s">
        <v>41</v>
      </c>
      <c r="F26" s="36" t="s">
        <v>42</v>
      </c>
    </row>
    <row r="27" spans="1:6" x14ac:dyDescent="0.25">
      <c r="A27" s="36"/>
    </row>
    <row r="28" spans="1:6" x14ac:dyDescent="0.25">
      <c r="A28" s="36"/>
    </row>
    <row r="29" spans="1:6" x14ac:dyDescent="0.25">
      <c r="A29" s="36"/>
    </row>
    <row r="30" spans="1:6" x14ac:dyDescent="0.25">
      <c r="A30" s="36"/>
    </row>
    <row r="31" spans="1:6" x14ac:dyDescent="0.25">
      <c r="A31" s="36" t="s">
        <v>39</v>
      </c>
    </row>
    <row r="32" spans="1:6" x14ac:dyDescent="0.25">
      <c r="A32" s="36" t="s">
        <v>40</v>
      </c>
    </row>
  </sheetData>
  <mergeCells count="3">
    <mergeCell ref="A2:F2"/>
    <mergeCell ref="A4:A6"/>
    <mergeCell ref="B4:B5"/>
  </mergeCells>
  <pageMargins left="0.70866141732283472" right="0.37" top="0.53" bottom="0.41" header="0.31496062992125984" footer="0.31496062992125984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Normal="100" zoomScaleSheetLayoutView="90" workbookViewId="0">
      <selection activeCell="D1" sqref="D1:E1"/>
    </sheetView>
  </sheetViews>
  <sheetFormatPr defaultColWidth="9.109375" defaultRowHeight="13.2" x14ac:dyDescent="0.25"/>
  <cols>
    <col min="1" max="1" width="55" style="37" customWidth="1"/>
    <col min="2" max="4" width="14.109375" style="46" customWidth="1"/>
    <col min="5" max="5" width="13.109375" style="42" customWidth="1"/>
    <col min="6" max="6" width="3.6640625" style="37" customWidth="1"/>
    <col min="7" max="7" width="9.88671875" style="37" customWidth="1"/>
    <col min="8" max="159" width="9.109375" style="37" customWidth="1"/>
    <col min="160" max="16384" width="9.109375" style="37"/>
  </cols>
  <sheetData>
    <row r="1" spans="1:7" ht="33" customHeight="1" x14ac:dyDescent="0.25">
      <c r="D1" s="92" t="s">
        <v>82</v>
      </c>
      <c r="E1" s="92"/>
    </row>
    <row r="2" spans="1:7" ht="33" customHeight="1" x14ac:dyDescent="0.25">
      <c r="A2" s="93" t="s">
        <v>77</v>
      </c>
      <c r="B2" s="93"/>
      <c r="C2" s="93"/>
      <c r="D2" s="93"/>
      <c r="E2" s="93"/>
    </row>
    <row r="3" spans="1:7" s="40" customFormat="1" x14ac:dyDescent="0.25">
      <c r="A3" s="39"/>
      <c r="B3" s="41"/>
      <c r="C3" s="41"/>
      <c r="D3" s="41"/>
      <c r="E3" s="43" t="s">
        <v>54</v>
      </c>
    </row>
    <row r="4" spans="1:7" ht="52.8" x14ac:dyDescent="0.25">
      <c r="A4" s="47"/>
      <c r="B4" s="47" t="s">
        <v>47</v>
      </c>
      <c r="C4" s="47" t="s">
        <v>48</v>
      </c>
      <c r="D4" s="47" t="s">
        <v>80</v>
      </c>
      <c r="E4" s="51" t="s">
        <v>46</v>
      </c>
    </row>
    <row r="5" spans="1:7" ht="13.8" x14ac:dyDescent="0.25">
      <c r="A5" s="94" t="s">
        <v>50</v>
      </c>
      <c r="B5" s="95"/>
      <c r="C5" s="95"/>
      <c r="D5" s="95"/>
      <c r="E5" s="96"/>
    </row>
    <row r="6" spans="1:7" x14ac:dyDescent="0.25">
      <c r="A6" s="48" t="s">
        <v>51</v>
      </c>
      <c r="B6" s="50">
        <v>5249181.3</v>
      </c>
      <c r="C6" s="79">
        <v>5249181.3</v>
      </c>
      <c r="D6" s="79">
        <v>5228522.3</v>
      </c>
      <c r="E6" s="53">
        <f>D6/C6*100</f>
        <v>99.606433864267558</v>
      </c>
    </row>
    <row r="7" spans="1:7" x14ac:dyDescent="0.25">
      <c r="A7" s="48" t="s">
        <v>52</v>
      </c>
      <c r="B7" s="50">
        <v>2587170.9</v>
      </c>
      <c r="C7" s="79">
        <v>2587170.9</v>
      </c>
      <c r="D7" s="79">
        <v>2771064.6</v>
      </c>
      <c r="E7" s="53">
        <f>D7/C7*100</f>
        <v>107.10790694190322</v>
      </c>
    </row>
    <row r="8" spans="1:7" x14ac:dyDescent="0.25">
      <c r="A8" s="48" t="s">
        <v>53</v>
      </c>
      <c r="B8" s="50">
        <v>1705813</v>
      </c>
      <c r="C8" s="79">
        <v>1705813</v>
      </c>
      <c r="D8" s="79">
        <v>1792580.5</v>
      </c>
      <c r="E8" s="53">
        <f>D8/C8*100</f>
        <v>105.08657748533983</v>
      </c>
    </row>
    <row r="9" spans="1:7" x14ac:dyDescent="0.25">
      <c r="A9" s="80" t="s">
        <v>81</v>
      </c>
      <c r="B9" s="50">
        <v>3541576.9</v>
      </c>
      <c r="C9" s="50">
        <v>3541576.9</v>
      </c>
      <c r="D9" s="79">
        <v>3541320.8</v>
      </c>
      <c r="E9" s="53">
        <f>D9/C9*100</f>
        <v>99.992768757894254</v>
      </c>
    </row>
    <row r="10" spans="1:7" ht="18" customHeight="1" x14ac:dyDescent="0.25">
      <c r="A10" s="83" t="s">
        <v>79</v>
      </c>
      <c r="B10" s="49">
        <f>SUM(B6:B9)</f>
        <v>13083742.1</v>
      </c>
      <c r="C10" s="49">
        <f>SUM(C6:C9)</f>
        <v>13083742.1</v>
      </c>
      <c r="D10" s="49">
        <f>SUM(D6:D9)</f>
        <v>13333488.199999999</v>
      </c>
      <c r="E10" s="54">
        <f>D10/C10*100</f>
        <v>101.90882775043389</v>
      </c>
    </row>
    <row r="11" spans="1:7" ht="13.8" x14ac:dyDescent="0.25">
      <c r="A11" s="94" t="s">
        <v>49</v>
      </c>
      <c r="B11" s="95"/>
      <c r="C11" s="95"/>
      <c r="D11" s="95"/>
      <c r="E11" s="96"/>
    </row>
    <row r="12" spans="1:7" ht="16.2" customHeight="1" x14ac:dyDescent="0.25">
      <c r="A12" s="73" t="s">
        <v>55</v>
      </c>
      <c r="B12" s="67">
        <f>B13+B37</f>
        <v>12377379.099999998</v>
      </c>
      <c r="C12" s="67">
        <f>C13+C37</f>
        <v>14985581.6</v>
      </c>
      <c r="D12" s="67">
        <f>D13+D37</f>
        <v>13454980.399999999</v>
      </c>
      <c r="E12" s="68">
        <f>D12/C12*100</f>
        <v>89.786174198270686</v>
      </c>
      <c r="F12" s="55"/>
    </row>
    <row r="13" spans="1:7" ht="26.4" x14ac:dyDescent="0.25">
      <c r="A13" s="73" t="s">
        <v>56</v>
      </c>
      <c r="B13" s="67">
        <f>B14+B26+B27</f>
        <v>12132391.399999999</v>
      </c>
      <c r="C13" s="67">
        <f>C14+C26+C27</f>
        <v>14557206.9</v>
      </c>
      <c r="D13" s="67">
        <f>D14+D26+D27</f>
        <v>13026605.699999999</v>
      </c>
      <c r="E13" s="68">
        <f>D13/C13*100</f>
        <v>89.485612105987173</v>
      </c>
      <c r="F13" s="55"/>
    </row>
    <row r="14" spans="1:7" ht="39.6" x14ac:dyDescent="0.25">
      <c r="A14" s="73" t="s">
        <v>57</v>
      </c>
      <c r="B14" s="62">
        <f>B15+B17+B19+B20+B21+B24</f>
        <v>8992100.6999999993</v>
      </c>
      <c r="C14" s="62">
        <f>C15+C17+C19+C20+C21+C24</f>
        <v>11004349.9</v>
      </c>
      <c r="D14" s="62">
        <f>D15+D17+D19+D20+D21+D24</f>
        <v>9681040.8999999985</v>
      </c>
      <c r="E14" s="68">
        <f>D14/C14*100</f>
        <v>87.974673542505215</v>
      </c>
      <c r="F14" s="55"/>
    </row>
    <row r="15" spans="1:7" s="44" customFormat="1" ht="26.4" x14ac:dyDescent="0.25">
      <c r="A15" s="74" t="s">
        <v>58</v>
      </c>
      <c r="B15" s="63">
        <v>3181021.9</v>
      </c>
      <c r="C15" s="63">
        <v>2480034.7000000002</v>
      </c>
      <c r="D15" s="63">
        <v>1668677.4</v>
      </c>
      <c r="E15" s="69">
        <f t="shared" ref="E15:E29" si="0">D15/C15*100</f>
        <v>67.284437592748191</v>
      </c>
      <c r="G15" s="58"/>
    </row>
    <row r="16" spans="1:7" s="44" customFormat="1" x14ac:dyDescent="0.25">
      <c r="A16" s="75" t="s">
        <v>69</v>
      </c>
      <c r="B16" s="64">
        <v>2527316.2000000002</v>
      </c>
      <c r="C16" s="64">
        <v>1543798</v>
      </c>
      <c r="D16" s="64">
        <v>1470049.8</v>
      </c>
      <c r="E16" s="70">
        <f t="shared" ref="E16" si="1">D16/C16*100</f>
        <v>95.222937197742198</v>
      </c>
      <c r="F16" s="52"/>
      <c r="G16" s="61"/>
    </row>
    <row r="17" spans="1:7" s="44" customFormat="1" ht="39.6" x14ac:dyDescent="0.25">
      <c r="A17" s="74" t="s">
        <v>70</v>
      </c>
      <c r="B17" s="63">
        <v>3290491.2</v>
      </c>
      <c r="C17" s="63">
        <v>3281763</v>
      </c>
      <c r="D17" s="63">
        <v>3234603.7</v>
      </c>
      <c r="E17" s="69">
        <f t="shared" si="0"/>
        <v>98.562988856904056</v>
      </c>
      <c r="G17" s="58"/>
    </row>
    <row r="18" spans="1:7" s="44" customFormat="1" x14ac:dyDescent="0.25">
      <c r="A18" s="75" t="s">
        <v>75</v>
      </c>
      <c r="B18" s="66">
        <v>180350</v>
      </c>
      <c r="C18" s="66">
        <v>180350</v>
      </c>
      <c r="D18" s="66">
        <v>180350</v>
      </c>
      <c r="E18" s="70">
        <f t="shared" ref="E18" si="2">D18/C18*100</f>
        <v>100</v>
      </c>
      <c r="G18" s="58"/>
    </row>
    <row r="19" spans="1:7" s="44" customFormat="1" ht="26.4" x14ac:dyDescent="0.25">
      <c r="A19" s="74" t="s">
        <v>59</v>
      </c>
      <c r="B19" s="63">
        <v>454573.8</v>
      </c>
      <c r="C19" s="63">
        <v>569392.69999999995</v>
      </c>
      <c r="D19" s="63">
        <v>477486.3</v>
      </c>
      <c r="E19" s="69">
        <f>D19/C19*100</f>
        <v>83.858872795524078</v>
      </c>
      <c r="G19" s="58"/>
    </row>
    <row r="20" spans="1:7" s="45" customFormat="1" ht="39.6" x14ac:dyDescent="0.25">
      <c r="A20" s="74" t="s">
        <v>60</v>
      </c>
      <c r="B20" s="65">
        <v>5000</v>
      </c>
      <c r="C20" s="65">
        <v>5000</v>
      </c>
      <c r="D20" s="65">
        <v>0</v>
      </c>
      <c r="E20" s="69">
        <f>D20/C20*100</f>
        <v>0</v>
      </c>
      <c r="G20" s="59"/>
    </row>
    <row r="21" spans="1:7" s="44" customFormat="1" ht="26.4" x14ac:dyDescent="0.25">
      <c r="A21" s="74" t="s">
        <v>61</v>
      </c>
      <c r="B21" s="63">
        <v>1656377</v>
      </c>
      <c r="C21" s="63">
        <v>4284859.5</v>
      </c>
      <c r="D21" s="63">
        <v>3925366.5</v>
      </c>
      <c r="E21" s="69">
        <f t="shared" si="0"/>
        <v>91.61015664574299</v>
      </c>
      <c r="G21" s="58"/>
    </row>
    <row r="22" spans="1:7" s="44" customFormat="1" x14ac:dyDescent="0.25">
      <c r="A22" s="75" t="s">
        <v>69</v>
      </c>
      <c r="B22" s="64">
        <v>1516447</v>
      </c>
      <c r="C22" s="64">
        <v>4114429.5</v>
      </c>
      <c r="D22" s="66">
        <v>3857246.2</v>
      </c>
      <c r="E22" s="70">
        <f t="shared" si="0"/>
        <v>93.749235465086969</v>
      </c>
      <c r="F22" s="52"/>
      <c r="G22" s="61"/>
    </row>
    <row r="23" spans="1:7" s="44" customFormat="1" x14ac:dyDescent="0.25">
      <c r="A23" s="75" t="s">
        <v>74</v>
      </c>
      <c r="B23" s="66">
        <v>200000</v>
      </c>
      <c r="C23" s="66">
        <v>1101216</v>
      </c>
      <c r="D23" s="66">
        <v>1101216</v>
      </c>
      <c r="E23" s="70">
        <f t="shared" si="0"/>
        <v>100</v>
      </c>
      <c r="G23" s="58"/>
    </row>
    <row r="24" spans="1:7" s="45" customFormat="1" x14ac:dyDescent="0.25">
      <c r="A24" s="74" t="s">
        <v>62</v>
      </c>
      <c r="B24" s="65">
        <v>404636.8</v>
      </c>
      <c r="C24" s="65">
        <v>383300</v>
      </c>
      <c r="D24" s="65">
        <v>374907</v>
      </c>
      <c r="E24" s="69">
        <f t="shared" si="0"/>
        <v>97.810331333159411</v>
      </c>
      <c r="F24" s="56"/>
      <c r="G24" s="59"/>
    </row>
    <row r="25" spans="1:7" s="44" customFormat="1" ht="26.4" x14ac:dyDescent="0.25">
      <c r="A25" s="75" t="s">
        <v>76</v>
      </c>
      <c r="B25" s="64">
        <v>404636.8</v>
      </c>
      <c r="C25" s="64">
        <v>383300</v>
      </c>
      <c r="D25" s="64">
        <v>374907</v>
      </c>
      <c r="E25" s="70">
        <f t="shared" si="0"/>
        <v>97.810331333159411</v>
      </c>
      <c r="F25" s="52"/>
      <c r="G25" s="61"/>
    </row>
    <row r="26" spans="1:7" s="38" customFormat="1" ht="39.6" x14ac:dyDescent="0.25">
      <c r="A26" s="73" t="s">
        <v>63</v>
      </c>
      <c r="B26" s="62">
        <v>455375.5</v>
      </c>
      <c r="C26" s="62">
        <v>457375.5</v>
      </c>
      <c r="D26" s="62">
        <v>441558.5</v>
      </c>
      <c r="E26" s="68">
        <f t="shared" si="0"/>
        <v>96.541791154095492</v>
      </c>
      <c r="G26" s="60"/>
    </row>
    <row r="27" spans="1:7" s="38" customFormat="1" x14ac:dyDescent="0.25">
      <c r="A27" s="73" t="s">
        <v>71</v>
      </c>
      <c r="B27" s="62">
        <f>B28+B30+B31+B34</f>
        <v>2684915.2</v>
      </c>
      <c r="C27" s="62">
        <f t="shared" ref="C27:D27" si="3">C28+C30+C31+C34</f>
        <v>3095481.5</v>
      </c>
      <c r="D27" s="62">
        <f t="shared" si="3"/>
        <v>2904006.3</v>
      </c>
      <c r="E27" s="68">
        <f t="shared" si="0"/>
        <v>93.814364582699</v>
      </c>
      <c r="F27" s="57"/>
      <c r="G27" s="60"/>
    </row>
    <row r="28" spans="1:7" s="38" customFormat="1" ht="39.6" x14ac:dyDescent="0.25">
      <c r="A28" s="74" t="s">
        <v>65</v>
      </c>
      <c r="B28" s="65">
        <v>1548915.2</v>
      </c>
      <c r="C28" s="65">
        <v>1790365.3</v>
      </c>
      <c r="D28" s="65">
        <v>1605164.7</v>
      </c>
      <c r="E28" s="69">
        <f t="shared" si="0"/>
        <v>89.65570880981663</v>
      </c>
      <c r="F28" s="57"/>
      <c r="G28" s="60"/>
    </row>
    <row r="29" spans="1:7" s="44" customFormat="1" x14ac:dyDescent="0.25">
      <c r="A29" s="75" t="s">
        <v>69</v>
      </c>
      <c r="B29" s="64">
        <v>350642.3</v>
      </c>
      <c r="C29" s="64">
        <v>427750.2</v>
      </c>
      <c r="D29" s="64">
        <v>396599.2</v>
      </c>
      <c r="E29" s="70">
        <f t="shared" si="0"/>
        <v>92.717478565761041</v>
      </c>
      <c r="F29" s="52"/>
      <c r="G29" s="61"/>
    </row>
    <row r="30" spans="1:7" s="44" customFormat="1" ht="79.2" x14ac:dyDescent="0.25">
      <c r="A30" s="74" t="s">
        <v>67</v>
      </c>
      <c r="B30" s="63">
        <v>57000</v>
      </c>
      <c r="C30" s="63">
        <v>47332.2</v>
      </c>
      <c r="D30" s="63">
        <v>44646.2</v>
      </c>
      <c r="E30" s="72">
        <f t="shared" ref="E30:E33" si="4">D30/C30*100</f>
        <v>94.32521623757188</v>
      </c>
      <c r="F30" s="52"/>
      <c r="G30" s="58"/>
    </row>
    <row r="31" spans="1:7" s="44" customFormat="1" ht="52.8" x14ac:dyDescent="0.25">
      <c r="A31" s="74" t="s">
        <v>68</v>
      </c>
      <c r="B31" s="63">
        <v>1079000</v>
      </c>
      <c r="C31" s="63">
        <v>1177784</v>
      </c>
      <c r="D31" s="63">
        <v>1177784</v>
      </c>
      <c r="E31" s="72">
        <f t="shared" si="4"/>
        <v>100</v>
      </c>
      <c r="F31" s="52"/>
      <c r="G31" s="58"/>
    </row>
    <row r="32" spans="1:7" s="44" customFormat="1" x14ac:dyDescent="0.25">
      <c r="A32" s="75" t="s">
        <v>69</v>
      </c>
      <c r="B32" s="66">
        <v>1079000</v>
      </c>
      <c r="C32" s="66">
        <v>1177784</v>
      </c>
      <c r="D32" s="66">
        <v>1177784</v>
      </c>
      <c r="E32" s="70">
        <f t="shared" si="4"/>
        <v>100</v>
      </c>
      <c r="F32" s="52"/>
      <c r="G32" s="61"/>
    </row>
    <row r="33" spans="1:7" s="44" customFormat="1" x14ac:dyDescent="0.25">
      <c r="A33" s="75" t="s">
        <v>74</v>
      </c>
      <c r="B33" s="66">
        <v>1079000</v>
      </c>
      <c r="C33" s="66">
        <v>1177784</v>
      </c>
      <c r="D33" s="66">
        <v>1177784</v>
      </c>
      <c r="E33" s="71">
        <f t="shared" si="4"/>
        <v>100</v>
      </c>
      <c r="F33" s="52"/>
      <c r="G33" s="58"/>
    </row>
    <row r="34" spans="1:7" s="44" customFormat="1" ht="66" x14ac:dyDescent="0.25">
      <c r="A34" s="74" t="s">
        <v>78</v>
      </c>
      <c r="B34" s="63">
        <v>0</v>
      </c>
      <c r="C34" s="63">
        <v>80000</v>
      </c>
      <c r="D34" s="63">
        <v>76411.399999999994</v>
      </c>
      <c r="E34" s="72">
        <f t="shared" ref="E34:E36" si="5">D34/C34*100</f>
        <v>95.51424999999999</v>
      </c>
      <c r="F34" s="52"/>
      <c r="G34" s="58"/>
    </row>
    <row r="35" spans="1:7" s="44" customFormat="1" ht="26.4" x14ac:dyDescent="0.25">
      <c r="A35" s="75" t="s">
        <v>76</v>
      </c>
      <c r="B35" s="66">
        <v>0</v>
      </c>
      <c r="C35" s="66">
        <v>80000</v>
      </c>
      <c r="D35" s="66">
        <v>76411.399999999994</v>
      </c>
      <c r="E35" s="70">
        <f t="shared" si="5"/>
        <v>95.51424999999999</v>
      </c>
      <c r="F35" s="52"/>
      <c r="G35" s="58"/>
    </row>
    <row r="36" spans="1:7" s="44" customFormat="1" x14ac:dyDescent="0.25">
      <c r="A36" s="75" t="s">
        <v>74</v>
      </c>
      <c r="B36" s="66">
        <v>0</v>
      </c>
      <c r="C36" s="66">
        <v>80000</v>
      </c>
      <c r="D36" s="66">
        <v>76411.399999999994</v>
      </c>
      <c r="E36" s="71">
        <f t="shared" si="5"/>
        <v>95.51424999999999</v>
      </c>
      <c r="F36" s="52"/>
      <c r="G36" s="58"/>
    </row>
    <row r="37" spans="1:7" x14ac:dyDescent="0.25">
      <c r="A37" s="73" t="s">
        <v>64</v>
      </c>
      <c r="B37" s="67">
        <f>B38</f>
        <v>244987.7</v>
      </c>
      <c r="C37" s="67">
        <f t="shared" ref="C37:D37" si="6">C38</f>
        <v>428374.7</v>
      </c>
      <c r="D37" s="67">
        <f t="shared" si="6"/>
        <v>428374.7</v>
      </c>
      <c r="E37" s="68">
        <f>D37/C37*100</f>
        <v>100</v>
      </c>
      <c r="F37" s="55"/>
    </row>
    <row r="38" spans="1:7" s="38" customFormat="1" x14ac:dyDescent="0.25">
      <c r="A38" s="73" t="s">
        <v>72</v>
      </c>
      <c r="B38" s="62">
        <f>B39</f>
        <v>244987.7</v>
      </c>
      <c r="C38" s="62">
        <f t="shared" ref="C38:D38" si="7">C39</f>
        <v>428374.7</v>
      </c>
      <c r="D38" s="62">
        <f t="shared" si="7"/>
        <v>428374.7</v>
      </c>
      <c r="E38" s="68">
        <f t="shared" ref="E38" si="8">D38/C38*100</f>
        <v>100</v>
      </c>
      <c r="F38" s="57"/>
      <c r="G38" s="60"/>
    </row>
    <row r="39" spans="1:7" s="44" customFormat="1" ht="26.4" x14ac:dyDescent="0.25">
      <c r="A39" s="74" t="s">
        <v>73</v>
      </c>
      <c r="B39" s="63">
        <v>244987.7</v>
      </c>
      <c r="C39" s="63">
        <v>428374.7</v>
      </c>
      <c r="D39" s="63">
        <v>428374.7</v>
      </c>
      <c r="E39" s="72">
        <f t="shared" ref="E39" si="9">D39/C39*100</f>
        <v>100</v>
      </c>
      <c r="F39" s="52"/>
      <c r="G39" s="58"/>
    </row>
    <row r="40" spans="1:7" s="44" customFormat="1" x14ac:dyDescent="0.25">
      <c r="A40" s="75" t="s">
        <v>66</v>
      </c>
      <c r="B40" s="66">
        <v>244987.7</v>
      </c>
      <c r="C40" s="66">
        <v>428374.7</v>
      </c>
      <c r="D40" s="66">
        <v>428374.7</v>
      </c>
      <c r="E40" s="71">
        <f t="shared" ref="E40" si="10">D40/C40*100</f>
        <v>100</v>
      </c>
      <c r="F40" s="52"/>
      <c r="G40" s="58"/>
    </row>
    <row r="41" spans="1:7" s="44" customFormat="1" x14ac:dyDescent="0.25">
      <c r="A41" s="75" t="s">
        <v>74</v>
      </c>
      <c r="B41" s="66">
        <v>95545.2</v>
      </c>
      <c r="C41" s="66">
        <v>167066.1</v>
      </c>
      <c r="D41" s="66">
        <v>167066.1</v>
      </c>
      <c r="E41" s="71">
        <f t="shared" ref="E41" si="11">D41/C41*100</f>
        <v>100</v>
      </c>
      <c r="F41" s="52"/>
      <c r="G41" s="58"/>
    </row>
    <row r="42" spans="1:7" x14ac:dyDescent="0.25">
      <c r="A42" s="76"/>
    </row>
    <row r="43" spans="1:7" x14ac:dyDescent="0.25">
      <c r="A43" s="76"/>
    </row>
    <row r="44" spans="1:7" x14ac:dyDescent="0.25">
      <c r="A44" s="76"/>
      <c r="B44" s="77"/>
      <c r="C44" s="77"/>
      <c r="D44" s="77"/>
    </row>
    <row r="45" spans="1:7" x14ac:dyDescent="0.25">
      <c r="A45" s="76"/>
    </row>
    <row r="46" spans="1:7" x14ac:dyDescent="0.25">
      <c r="A46" s="76"/>
    </row>
    <row r="47" spans="1:7" x14ac:dyDescent="0.25">
      <c r="A47" s="76"/>
      <c r="B47" s="78"/>
      <c r="C47" s="78"/>
      <c r="D47" s="78"/>
    </row>
    <row r="48" spans="1:7" x14ac:dyDescent="0.25">
      <c r="A48" s="76"/>
    </row>
    <row r="49" spans="1:1" x14ac:dyDescent="0.25">
      <c r="A49" s="76"/>
    </row>
  </sheetData>
  <mergeCells count="4">
    <mergeCell ref="D1:E1"/>
    <mergeCell ref="A2:E2"/>
    <mergeCell ref="A11:E11"/>
    <mergeCell ref="A5:E5"/>
  </mergeCells>
  <pageMargins left="0.98425196850393704" right="0" top="0.59055118110236227" bottom="0.39370078740157483" header="0.19685039370078741" footer="0.78740157480314965"/>
  <pageSetup paperSize="9" scale="75" firstPageNumber="1634" orientation="portrait" useFirstPageNumber="1" r:id="rId1"/>
  <headerFoot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activeCell="B2" sqref="B2"/>
    </sheetView>
  </sheetViews>
  <sheetFormatPr defaultRowHeight="14.4" x14ac:dyDescent="0.3"/>
  <cols>
    <col min="1" max="2" width="14" customWidth="1"/>
  </cols>
  <sheetData>
    <row r="1" spans="1:3" x14ac:dyDescent="0.3">
      <c r="A1">
        <v>2019</v>
      </c>
      <c r="B1">
        <v>2020</v>
      </c>
    </row>
    <row r="2" spans="1:3" ht="15.6" x14ac:dyDescent="0.3">
      <c r="A2" s="81">
        <v>12600225</v>
      </c>
      <c r="B2" s="81">
        <v>13454980.399999999</v>
      </c>
      <c r="C2" s="82">
        <f>B2-A2</f>
        <v>854755.39999999851</v>
      </c>
    </row>
    <row r="3" spans="1:3" x14ac:dyDescent="0.3">
      <c r="A3">
        <v>100</v>
      </c>
      <c r="B3">
        <f>A3*B2/A2</f>
        <v>106.78365187923229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развернуто 2013</vt:lpstr>
      <vt:lpstr>кратко 2013</vt:lpstr>
      <vt:lpstr>Дорожный фонд</vt:lpstr>
      <vt:lpstr>Лист1</vt:lpstr>
      <vt:lpstr>Лист2</vt:lpstr>
      <vt:lpstr>Лист3</vt:lpstr>
      <vt:lpstr>Лист4</vt:lpstr>
      <vt:lpstr>Лист5</vt:lpstr>
      <vt:lpstr>'Дорожный фонд'!Область_печати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BalayanAD</dc:creator>
  <cp:lastModifiedBy>Середкина Оксана Геннадьевна</cp:lastModifiedBy>
  <cp:lastPrinted>2021-05-04T06:16:10Z</cp:lastPrinted>
  <dcterms:created xsi:type="dcterms:W3CDTF">2014-04-02T08:18:48Z</dcterms:created>
  <dcterms:modified xsi:type="dcterms:W3CDTF">2021-05-04T06:16:14Z</dcterms:modified>
</cp:coreProperties>
</file>